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9720" activeTab="1"/>
  </bookViews>
  <sheets>
    <sheet name="Budget Variance Analysis" sheetId="1" r:id="rId1"/>
    <sheet name="RTI Budget Scenarios" sheetId="2" r:id="rId2"/>
    <sheet name="Sheet3" sheetId="3" r:id="rId3"/>
  </sheets>
  <definedNames>
    <definedName name="_xlnm.Print_Area" localSheetId="1">'RTI Budget Scenarios'!$A$1:$K$102</definedName>
  </definedNames>
  <calcPr fullCalcOnLoad="1"/>
</workbook>
</file>

<file path=xl/comments1.xml><?xml version="1.0" encoding="utf-8"?>
<comments xmlns="http://schemas.openxmlformats.org/spreadsheetml/2006/main">
  <authors>
    <author>MCF</author>
    <author>Smita</author>
    <author>MCF2</author>
  </authors>
  <commentList>
    <comment ref="B7" authorId="0">
      <text>
        <r>
          <rPr>
            <b/>
            <sz val="8"/>
            <rFont val="Tahoma"/>
            <family val="0"/>
          </rPr>
          <t>MCF:</t>
        </r>
        <r>
          <rPr>
            <sz val="8"/>
            <rFont val="Tahoma"/>
            <family val="0"/>
          </rPr>
          <t xml:space="preserve">
So for stay we will count 3 days</t>
        </r>
      </text>
    </comment>
    <comment ref="C11" authorId="0">
      <text>
        <r>
          <rPr>
            <b/>
            <sz val="8"/>
            <rFont val="Tahoma"/>
            <family val="0"/>
          </rPr>
          <t>MCF:</t>
        </r>
        <r>
          <rPr>
            <sz val="8"/>
            <rFont val="Tahoma"/>
            <family val="0"/>
          </rPr>
          <t xml:space="preserve">
Shatabdi cost Rs 615/- per person one way! So can be 2500 </t>
        </r>
      </text>
    </comment>
    <comment ref="B13" authorId="0">
      <text>
        <r>
          <rPr>
            <b/>
            <sz val="8"/>
            <rFont val="Tahoma"/>
            <family val="0"/>
          </rPr>
          <t>MCF:</t>
        </r>
        <r>
          <rPr>
            <sz val="8"/>
            <rFont val="Tahoma"/>
            <family val="0"/>
          </rPr>
          <t xml:space="preserve">
2 to a room may be a little more expensive</t>
        </r>
      </text>
    </comment>
    <comment ref="C13" authorId="0">
      <text>
        <r>
          <rPr>
            <b/>
            <sz val="8"/>
            <rFont val="Tahoma"/>
            <family val="0"/>
          </rPr>
          <t>MCF:</t>
        </r>
        <r>
          <rPr>
            <sz val="8"/>
            <rFont val="Tahoma"/>
            <family val="0"/>
          </rPr>
          <t xml:space="preserve">
Assuming that its 2 facilitators</t>
        </r>
      </text>
    </comment>
    <comment ref="B17" authorId="0">
      <text>
        <r>
          <rPr>
            <b/>
            <sz val="8"/>
            <rFont val="Tahoma"/>
            <family val="0"/>
          </rPr>
          <t>MCF:</t>
        </r>
        <r>
          <rPr>
            <sz val="8"/>
            <rFont val="Tahoma"/>
            <family val="0"/>
          </rPr>
          <t xml:space="preserve">
Ok now to cover a year if each partner has 5 workshops in1 villages each then they will reach more children. Each workshop will be for 2 days. This is beyond the first 5 villages</t>
        </r>
      </text>
    </comment>
    <comment ref="B26" authorId="0">
      <text>
        <r>
          <rPr>
            <b/>
            <sz val="8"/>
            <rFont val="Tahoma"/>
            <family val="0"/>
          </rPr>
          <t>MCF:</t>
        </r>
        <r>
          <rPr>
            <sz val="8"/>
            <rFont val="Tahoma"/>
            <family val="0"/>
          </rPr>
          <t xml:space="preserve">
This will depend on the number of partners. We can cut it down to 13 we have 18</t>
        </r>
      </text>
    </comment>
    <comment ref="C27" authorId="1">
      <text>
        <r>
          <rPr>
            <b/>
            <sz val="8"/>
            <rFont val="Tahoma"/>
            <family val="0"/>
          </rPr>
          <t>Smita:</t>
        </r>
        <r>
          <rPr>
            <sz val="8"/>
            <rFont val="Tahoma"/>
            <family val="0"/>
          </rPr>
          <t xml:space="preserve">
Partners have requested that the workshop take place twice in the year.</t>
        </r>
      </text>
    </comment>
    <comment ref="B33" authorId="2">
      <text>
        <r>
          <rPr>
            <b/>
            <sz val="8"/>
            <rFont val="Tahoma"/>
            <family val="0"/>
          </rPr>
          <t>MCF2:</t>
        </r>
        <r>
          <rPr>
            <sz val="8"/>
            <rFont val="Tahoma"/>
            <family val="0"/>
          </rPr>
          <t xml:space="preserve">
Follow up in the old villages</t>
        </r>
      </text>
    </comment>
    <comment ref="C45" authorId="2">
      <text>
        <r>
          <rPr>
            <b/>
            <sz val="8"/>
            <rFont val="Tahoma"/>
            <family val="0"/>
          </rPr>
          <t>MCF2:</t>
        </r>
        <r>
          <rPr>
            <sz val="8"/>
            <rFont val="Tahoma"/>
            <family val="0"/>
          </rPr>
          <t xml:space="preserve">
800 rupees for 7 people in a vehicle</t>
        </r>
      </text>
    </comment>
    <comment ref="C47" authorId="0">
      <text>
        <r>
          <rPr>
            <b/>
            <sz val="8"/>
            <rFont val="Tahoma"/>
            <family val="0"/>
          </rPr>
          <t>MCF:</t>
        </r>
        <r>
          <rPr>
            <sz val="8"/>
            <rFont val="Tahoma"/>
            <family val="0"/>
          </rPr>
          <t xml:space="preserve">
This goes up because there are very few hotels who can have 80 people in their facility.</t>
        </r>
      </text>
    </comment>
    <comment ref="B48" authorId="0">
      <text>
        <r>
          <rPr>
            <b/>
            <sz val="8"/>
            <rFont val="Tahoma"/>
            <family val="0"/>
          </rPr>
          <t>MCF:</t>
        </r>
        <r>
          <rPr>
            <sz val="8"/>
            <rFont val="Tahoma"/>
            <family val="0"/>
          </rPr>
          <t xml:space="preserve">
2 to a room may be a little more expensive</t>
        </r>
      </text>
    </comment>
    <comment ref="B52" authorId="2">
      <text>
        <r>
          <rPr>
            <b/>
            <sz val="8"/>
            <rFont val="Tahoma"/>
            <family val="0"/>
          </rPr>
          <t>MCF2:</t>
        </r>
        <r>
          <rPr>
            <sz val="8"/>
            <rFont val="Tahoma"/>
            <family val="0"/>
          </rPr>
          <t xml:space="preserve">
Monthly meetings with the children Follow up and report back to the coordinator. This is ensure follow up on 1st and 2nd appeals as well</t>
        </r>
      </text>
    </comment>
    <comment ref="D72" authorId="0">
      <text>
        <r>
          <rPr>
            <b/>
            <sz val="8"/>
            <rFont val="Tahoma"/>
            <family val="0"/>
          </rPr>
          <t>MCF:</t>
        </r>
        <r>
          <rPr>
            <sz val="8"/>
            <rFont val="Tahoma"/>
            <family val="0"/>
          </rPr>
          <t xml:space="preserve">
This overhead covers cost like preparations before workshops that entails lots of local travel and phone calls. Networking etc</t>
        </r>
      </text>
    </comment>
  </commentList>
</comments>
</file>

<file path=xl/comments2.xml><?xml version="1.0" encoding="utf-8"?>
<comments xmlns="http://schemas.openxmlformats.org/spreadsheetml/2006/main">
  <authors>
    <author>MCF</author>
    <author>Smita</author>
    <author>MCF2</author>
  </authors>
  <commentList>
    <comment ref="B10" authorId="0">
      <text>
        <r>
          <rPr>
            <b/>
            <sz val="8"/>
            <rFont val="Tahoma"/>
            <family val="0"/>
          </rPr>
          <t>MCF:</t>
        </r>
        <r>
          <rPr>
            <sz val="8"/>
            <rFont val="Tahoma"/>
            <family val="0"/>
          </rPr>
          <t xml:space="preserve">
So for stay we will count 3 days</t>
        </r>
      </text>
    </comment>
    <comment ref="C14" authorId="0">
      <text>
        <r>
          <rPr>
            <b/>
            <sz val="8"/>
            <rFont val="Tahoma"/>
            <family val="0"/>
          </rPr>
          <t>MCF:</t>
        </r>
        <r>
          <rPr>
            <sz val="8"/>
            <rFont val="Tahoma"/>
            <family val="0"/>
          </rPr>
          <t xml:space="preserve">
Shatabdi cost Rs 615/- per person one way! So can be 2500 </t>
        </r>
      </text>
    </comment>
    <comment ref="B16" authorId="0">
      <text>
        <r>
          <rPr>
            <b/>
            <sz val="8"/>
            <rFont val="Tahoma"/>
            <family val="0"/>
          </rPr>
          <t>MCF:</t>
        </r>
        <r>
          <rPr>
            <sz val="8"/>
            <rFont val="Tahoma"/>
            <family val="0"/>
          </rPr>
          <t xml:space="preserve">
2 to a room may be a little more expensive</t>
        </r>
      </text>
    </comment>
    <comment ref="C16" authorId="0">
      <text>
        <r>
          <rPr>
            <b/>
            <sz val="8"/>
            <rFont val="Tahoma"/>
            <family val="0"/>
          </rPr>
          <t>MCF:</t>
        </r>
        <r>
          <rPr>
            <sz val="8"/>
            <rFont val="Tahoma"/>
            <family val="0"/>
          </rPr>
          <t xml:space="preserve">
Assuming that its 2 facilitators</t>
        </r>
      </text>
    </comment>
    <comment ref="B20" authorId="0">
      <text>
        <r>
          <rPr>
            <b/>
            <sz val="8"/>
            <rFont val="Tahoma"/>
            <family val="0"/>
          </rPr>
          <t>MCF:</t>
        </r>
        <r>
          <rPr>
            <sz val="8"/>
            <rFont val="Tahoma"/>
            <family val="0"/>
          </rPr>
          <t xml:space="preserve">
Ok now to cover a year if each partner has 5 workshops in1 villages each then they will reach more children. Each workshop will be for 2 days. This is beyond the first 5 villages</t>
        </r>
      </text>
    </comment>
    <comment ref="B29" authorId="0">
      <text>
        <r>
          <rPr>
            <b/>
            <sz val="8"/>
            <rFont val="Tahoma"/>
            <family val="0"/>
          </rPr>
          <t>MCF:</t>
        </r>
        <r>
          <rPr>
            <sz val="8"/>
            <rFont val="Tahoma"/>
            <family val="0"/>
          </rPr>
          <t xml:space="preserve">
This will depend on the number of partners. We can cut it down to 13 we have 18</t>
        </r>
      </text>
    </comment>
    <comment ref="C30" authorId="1">
      <text>
        <r>
          <rPr>
            <b/>
            <sz val="8"/>
            <rFont val="Tahoma"/>
            <family val="0"/>
          </rPr>
          <t>Smita:</t>
        </r>
        <r>
          <rPr>
            <sz val="8"/>
            <rFont val="Tahoma"/>
            <family val="0"/>
          </rPr>
          <t xml:space="preserve">
Partners have requested that the workshop take place twice in the year.</t>
        </r>
      </text>
    </comment>
    <comment ref="B32" authorId="2">
      <text>
        <r>
          <rPr>
            <b/>
            <sz val="8"/>
            <rFont val="Tahoma"/>
            <family val="0"/>
          </rPr>
          <t>MCF2:</t>
        </r>
        <r>
          <rPr>
            <sz val="8"/>
            <rFont val="Tahoma"/>
            <family val="0"/>
          </rPr>
          <t xml:space="preserve">
Follow up in the old villages</t>
        </r>
      </text>
    </comment>
    <comment ref="C44" authorId="2">
      <text>
        <r>
          <rPr>
            <b/>
            <sz val="8"/>
            <rFont val="Tahoma"/>
            <family val="0"/>
          </rPr>
          <t>MCF2:</t>
        </r>
        <r>
          <rPr>
            <sz val="8"/>
            <rFont val="Tahoma"/>
            <family val="0"/>
          </rPr>
          <t xml:space="preserve">
800 rupees for 7 people in a vehicle</t>
        </r>
      </text>
    </comment>
    <comment ref="C46" authorId="0">
      <text>
        <r>
          <rPr>
            <b/>
            <sz val="8"/>
            <rFont val="Tahoma"/>
            <family val="0"/>
          </rPr>
          <t>MCF:</t>
        </r>
        <r>
          <rPr>
            <sz val="8"/>
            <rFont val="Tahoma"/>
            <family val="0"/>
          </rPr>
          <t xml:space="preserve">
This goes up because there are very few hotels who can have 80 people in their facility.</t>
        </r>
      </text>
    </comment>
    <comment ref="B47" authorId="0">
      <text>
        <r>
          <rPr>
            <b/>
            <sz val="8"/>
            <rFont val="Tahoma"/>
            <family val="0"/>
          </rPr>
          <t>MCF:</t>
        </r>
        <r>
          <rPr>
            <sz val="8"/>
            <rFont val="Tahoma"/>
            <family val="0"/>
          </rPr>
          <t xml:space="preserve">
2 to a room may be a little more expensive</t>
        </r>
      </text>
    </comment>
    <comment ref="B51" authorId="2">
      <text>
        <r>
          <rPr>
            <b/>
            <sz val="8"/>
            <rFont val="Tahoma"/>
            <family val="0"/>
          </rPr>
          <t>MCF2:</t>
        </r>
        <r>
          <rPr>
            <sz val="8"/>
            <rFont val="Tahoma"/>
            <family val="0"/>
          </rPr>
          <t xml:space="preserve">
Monthly meetings with the children Follow up and report back to the coordinator. This is ensure follow up on 1st and 2nd appeals as well</t>
        </r>
      </text>
    </comment>
    <comment ref="E71" authorId="0">
      <text>
        <r>
          <rPr>
            <b/>
            <sz val="8"/>
            <rFont val="Tahoma"/>
            <family val="0"/>
          </rPr>
          <t>MCF:</t>
        </r>
        <r>
          <rPr>
            <sz val="8"/>
            <rFont val="Tahoma"/>
            <family val="0"/>
          </rPr>
          <t xml:space="preserve">
This overhead covers cost like preparations before workshops that entails lots of local travel and phone calls. Networking etc</t>
        </r>
      </text>
    </comment>
    <comment ref="G71" authorId="0">
      <text>
        <r>
          <rPr>
            <b/>
            <sz val="8"/>
            <rFont val="Tahoma"/>
            <family val="0"/>
          </rPr>
          <t>MCF:</t>
        </r>
        <r>
          <rPr>
            <sz val="8"/>
            <rFont val="Tahoma"/>
            <family val="0"/>
          </rPr>
          <t xml:space="preserve">
This overhead covers cost like preparations before workshops that entails lots of local travel and phone calls. Networking etc</t>
        </r>
      </text>
    </comment>
    <comment ref="I71" authorId="0">
      <text>
        <r>
          <rPr>
            <b/>
            <sz val="8"/>
            <rFont val="Tahoma"/>
            <family val="0"/>
          </rPr>
          <t>MCF:</t>
        </r>
        <r>
          <rPr>
            <sz val="8"/>
            <rFont val="Tahoma"/>
            <family val="0"/>
          </rPr>
          <t xml:space="preserve">
This overhead covers cost like preparations before workshops that entails lots of local travel and phone calls. Networking etc</t>
        </r>
      </text>
    </comment>
    <comment ref="K71" authorId="0">
      <text>
        <r>
          <rPr>
            <b/>
            <sz val="8"/>
            <rFont val="Tahoma"/>
            <family val="0"/>
          </rPr>
          <t>MCF:</t>
        </r>
        <r>
          <rPr>
            <sz val="8"/>
            <rFont val="Tahoma"/>
            <family val="0"/>
          </rPr>
          <t xml:space="preserve">
This overhead covers cost like preparations before workshops that entails lots of local travel and phone calls. Networking etc</t>
        </r>
      </text>
    </comment>
  </commentList>
</comments>
</file>

<file path=xl/sharedStrings.xml><?xml version="1.0" encoding="utf-8"?>
<sst xmlns="http://schemas.openxmlformats.org/spreadsheetml/2006/main" count="314" uniqueCount="154">
  <si>
    <t>Proposed Budget 2009-10</t>
  </si>
  <si>
    <t>Approved Budget 2008-09</t>
  </si>
  <si>
    <t>Observations/Comments</t>
  </si>
  <si>
    <t>Activity</t>
  </si>
  <si>
    <t>Unit Cost</t>
  </si>
  <si>
    <t>Total Cost</t>
  </si>
  <si>
    <t xml:space="preserve">Facilitator Workshops </t>
  </si>
  <si>
    <t>2 days + 1 day for travel</t>
  </si>
  <si>
    <t>18 Partners + 2 Outside Facilitators + 3 MCF Facilitators + 2 Visitors = 25</t>
  </si>
  <si>
    <t>Travel - Participants (18 partners x 2 days)</t>
  </si>
  <si>
    <t>Unit cost increased by 100/partner based on actual expenses for 2008-09 (~640/partner)</t>
  </si>
  <si>
    <t>Travel - Resource Persons (one-way unit cost x 2)</t>
  </si>
  <si>
    <t>Unchanged from 2008-09 budget, despite no actual expense.  Facilitators did not attend last year; getting experts this year</t>
  </si>
  <si>
    <t>Board and Lodging - Participants (25 x 3 days)</t>
  </si>
  <si>
    <t>Unit cost increased by 150/participant based upon actual expenses for 2008-09 (~475/participant), as well as further increase in costs</t>
  </si>
  <si>
    <t>Board and Lodging - Resource Persons (2 x 3 days)</t>
  </si>
  <si>
    <t>No change</t>
  </si>
  <si>
    <t>Materials (25 persons)</t>
  </si>
  <si>
    <t>50 x 30</t>
  </si>
  <si>
    <t>Actual cost incurred during 2008-09 was 3,539 (or ~141/person for 25 persons).  Current proposal includes additional increase in costs</t>
  </si>
  <si>
    <t>Total</t>
  </si>
  <si>
    <t>Village Level Workshops</t>
  </si>
  <si>
    <t>2 days, 30 Children</t>
  </si>
  <si>
    <t>Food - Breakfast and Lunch (30 Children x 2 days)</t>
  </si>
  <si>
    <t>Increased to capture inflation in food prices</t>
  </si>
  <si>
    <t>Tea (30 Children x 2 days x twice a day)</t>
  </si>
  <si>
    <t>Current budget correctly captures tea service twice a day</t>
  </si>
  <si>
    <t>Facilitators (x 2) (only in 2008-09 Budget)</t>
  </si>
  <si>
    <t>Stationary (30 Children)</t>
  </si>
  <si>
    <t>Increased due to higher costs</t>
  </si>
  <si>
    <t>Misc. Expenses - banners, local travel, etc. (2 days)</t>
  </si>
  <si>
    <t>Cost for 1 Workshop</t>
  </si>
  <si>
    <t>Cost for 5 Workshops/Partner</t>
  </si>
  <si>
    <t>Cost for 5 Workshops x 18 Partners</t>
  </si>
  <si>
    <t>Only 5 workshops x 18 partners budgeted for during 2008-09</t>
  </si>
  <si>
    <t>Cost for 5 Workshops x 18 Partners x Twice a Year</t>
  </si>
  <si>
    <t>Partners have requested that Workshops be conducted twice a year</t>
  </si>
  <si>
    <t>Line Item 3</t>
  </si>
  <si>
    <t>Using previous year's materials</t>
  </si>
  <si>
    <t>Line Item 4</t>
  </si>
  <si>
    <t xml:space="preserve">Follow-up from 2008-09 Village Level Workshops </t>
  </si>
  <si>
    <t>NEW SECTION IN 2009-10 BUDGET</t>
  </si>
  <si>
    <t>1 Day, 50 Children = 5 Villages x 10 Children/Village</t>
  </si>
  <si>
    <t>Identified as required follow-up with regard to 2008-09 project activity</t>
  </si>
  <si>
    <t>Food  Lunch (50 children)</t>
  </si>
  <si>
    <t>Tea (50 children x Twice a day)</t>
  </si>
  <si>
    <t>Travel (50 children x one-way unit cost x 2)</t>
  </si>
  <si>
    <t>Stationary (50 children)</t>
  </si>
  <si>
    <t>Miscellaneous Expenses</t>
  </si>
  <si>
    <t>Cost for 1 Workshop x 18 Partners</t>
  </si>
  <si>
    <t>State Level Children's Mid-term Workshop</t>
  </si>
  <si>
    <t>6 Children/Partner + 1 Facilitator/Partner = 108 + 18 = 126</t>
  </si>
  <si>
    <t>ONLY 1 Workshop</t>
  </si>
  <si>
    <t>Line Item 5 (4 Children/ Partner = Total 90 x 2 Workshops</t>
  </si>
  <si>
    <t>Travel - Participants (126 x one-way unit cost x 2)</t>
  </si>
  <si>
    <t>Travel - Resource Persons (2 one-way unit cost x 2)</t>
  </si>
  <si>
    <t>Train fares currently remain unchanged</t>
  </si>
  <si>
    <t>Board and Lodging - Participants (126 X 3 days)</t>
  </si>
  <si>
    <t>Material (For 100 people)</t>
  </si>
  <si>
    <t xml:space="preserve">Total </t>
  </si>
  <si>
    <t>Line Item 6 (Dedicated RTI Facilitator)</t>
  </si>
  <si>
    <t>Salary per month</t>
  </si>
  <si>
    <t>Travel per month</t>
  </si>
  <si>
    <t>Sub-Total for 1 Partner</t>
  </si>
  <si>
    <t>Total for 18 Partners</t>
  </si>
  <si>
    <t>Follow-up State Coordinator</t>
  </si>
  <si>
    <t>While actual travel costs/month was ~3,200 for the "Dedicated RTI Facilitator during 2008-09, the proposed budget as not increased this line item because of the new "local" positions being created</t>
  </si>
  <si>
    <t>Stay per month</t>
  </si>
  <si>
    <t>Reduced</t>
  </si>
  <si>
    <t>Daily Allowance per month</t>
  </si>
  <si>
    <t>Phone card per month</t>
  </si>
  <si>
    <t>Actual Phone Calls/month during 2008-09 was ~356.  An increase in this line item has been proposed in tandem with reduced travel and related expenses, as the State Coordinator will be calling the "local" facilitators rather than traveling to see/follow-up with the children (as often) in the villages</t>
  </si>
  <si>
    <t>Assistant to State Coordinator</t>
  </si>
  <si>
    <t>Partial Salary per month</t>
  </si>
  <si>
    <t>Total (Line Items 6 &amp; 7)</t>
  </si>
  <si>
    <t>Activity Total</t>
  </si>
  <si>
    <t>10% Overheads</t>
  </si>
  <si>
    <t>Grand Total</t>
  </si>
  <si>
    <t>Organisations names</t>
  </si>
  <si>
    <t>District</t>
  </si>
  <si>
    <t>Saral</t>
  </si>
  <si>
    <t>Nanital</t>
  </si>
  <si>
    <t>Chesta</t>
  </si>
  <si>
    <t>Nainital</t>
  </si>
  <si>
    <t>Vimarsh</t>
  </si>
  <si>
    <t>Sudha</t>
  </si>
  <si>
    <t>Almora</t>
  </si>
  <si>
    <t>Udai Kairola</t>
  </si>
  <si>
    <t xml:space="preserve">Simar </t>
  </si>
  <si>
    <t>Bageshwar</t>
  </si>
  <si>
    <t>Arpan</t>
  </si>
  <si>
    <t>Pithoragarh</t>
  </si>
  <si>
    <t>Kagas</t>
  </si>
  <si>
    <t xml:space="preserve">Champawat </t>
  </si>
  <si>
    <t>Udhamdhamsingh Nagar</t>
  </si>
  <si>
    <t>Horrawalla</t>
  </si>
  <si>
    <t>Dehradun</t>
  </si>
  <si>
    <t>Rads</t>
  </si>
  <si>
    <t>Tehri</t>
  </si>
  <si>
    <t xml:space="preserve">Mount Valley </t>
  </si>
  <si>
    <t>SBMA</t>
  </si>
  <si>
    <t>Uttarkashi</t>
  </si>
  <si>
    <t>Gramin Mahila Viaks Samtiti</t>
  </si>
  <si>
    <t>Jakeswar Shikshan Sansthan</t>
  </si>
  <si>
    <t>Chamoli</t>
  </si>
  <si>
    <t>SIMAR</t>
  </si>
  <si>
    <t>Grass</t>
  </si>
  <si>
    <t>Rudrparyag</t>
  </si>
  <si>
    <t>PDI</t>
  </si>
  <si>
    <t>Haridwar</t>
  </si>
  <si>
    <t>Jan Chetna Kendra</t>
  </si>
  <si>
    <t>Pauri</t>
  </si>
  <si>
    <t>Society for Environment and Development</t>
  </si>
  <si>
    <t>Swyam Seva Sanstha</t>
  </si>
  <si>
    <t>Mandakini Ki Aawaj</t>
  </si>
  <si>
    <t xml:space="preserve">This position will now be covered by the part-time "local" facilitators </t>
  </si>
  <si>
    <t>During 2008-09 the budget was for 2 State Level Workshops.  In the proposed budget, this line item is for only one workshop, given that Village Level Workshops are going to be conducted twice a year and it is not the beginning of the program</t>
  </si>
  <si>
    <t>Increased to capture inflation in food prices as well limited availability of hotels that can hold over 100 people</t>
  </si>
  <si>
    <t xml:space="preserve">Actual cost during 2008-09 for Materials was ~171/person, </t>
  </si>
  <si>
    <t>Part-time Partner level Facilitators - Salary &amp; Travel</t>
  </si>
  <si>
    <t>With 18 established Partners, as well as an increase in the number of villages being covered by each of these Partners, the "local" Part-time Facilitator positions that have been proposed will serve as a conduit for the children at the village level to have access to the State Coordinator.  Also, this "local" presence will ensure prompt follow-up on first and second appeals of RTIs that will be submitted</t>
  </si>
  <si>
    <t>The creation of this position has been proposed Since number of villages have increased to assist the State Coordinator to remain current and up-to-date with communications with the 18 Partners; and, assist with tracking new RTI flings, as well as follow-up with the appeals process</t>
  </si>
  <si>
    <t>18 Partners</t>
  </si>
  <si>
    <t>13 Partners</t>
  </si>
  <si>
    <t>2 Village Level WS</t>
  </si>
  <si>
    <t>10% Overhead</t>
  </si>
  <si>
    <t>8% Overhead</t>
  </si>
  <si>
    <t>1 Village Level WS</t>
  </si>
  <si>
    <t>13 Partners + 2 Outside Facilitators + 3 MCF Facilitators + 2 Visitors = 20</t>
  </si>
  <si>
    <t>Cost for 5 Workshops x 18 (or 13) Partners</t>
  </si>
  <si>
    <t>Cost for 5 Workshops x 18 (or 13) Partners x Twice a Year</t>
  </si>
  <si>
    <t>ONLY 1 Workshop (vs. 2 during 2008-09)</t>
  </si>
  <si>
    <t>6 Children/Partner + 1 Facilitator /Partner = 108 + 18 = 126</t>
  </si>
  <si>
    <t>6 Children/Partner + 1 Facilitator /Partner = 78 + 13 = 91</t>
  </si>
  <si>
    <t>2009-10 Budget Scenarios for RTI Advocacy in Uttarakhand Through the Children and Their Collective Action</t>
  </si>
  <si>
    <t>Comparative Analysis of Budget for RTI Advocacy in Uttarakhand Through the Children and Their Collective Action 2008-09 and 2009-10</t>
  </si>
  <si>
    <t>In order to accommodate more children to attend, proposed mode of transportation would be by shared taxi (800 for 7 people in one vehicle). Some children were not able to attend our workshops because their parents did not feel they could travel changing many buses to reach dehradun</t>
  </si>
  <si>
    <t>Material (100 people/18 Partners or 80 people/13 Partners)</t>
  </si>
  <si>
    <t>Change from 2008-09 Budget (Rs. 15,76,730)</t>
  </si>
  <si>
    <t>Travel - Participants (18 or 13 partners x 2 days)</t>
  </si>
  <si>
    <t>Board and Lodging - Participants (25 or 20 x 3 days)</t>
  </si>
  <si>
    <t>Materials (25 or 20 persons)</t>
  </si>
  <si>
    <t>Travel - Participants (126 or 91 x one-way unit cost x 2)</t>
  </si>
  <si>
    <t>Board and Lodging - Participants (126 or 91 X 3 days)</t>
  </si>
  <si>
    <t>Total for 18 (or 13) Partners</t>
  </si>
  <si>
    <t>Cost for 1 Workshop x 18 Partners (from 2008-09)</t>
  </si>
  <si>
    <t>This is a new line item for 2009-10 Budget</t>
  </si>
  <si>
    <t>Scenario #1B</t>
  </si>
  <si>
    <t>Scenario #1A</t>
  </si>
  <si>
    <t>Scenario #2A</t>
  </si>
  <si>
    <t>Scenario #2B</t>
  </si>
  <si>
    <t xml:space="preserve">10% (or 8%) Overhead </t>
  </si>
  <si>
    <t>travel, petrol, telephone, scooter breaks down, chartered accountant part time salary, partial costs of electricity/water</t>
  </si>
  <si>
    <t>7% Overhead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</si>
</sst>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17">
    <font>
      <sz val="10"/>
      <name val="Arial"/>
      <family val="0"/>
    </font>
    <font>
      <b/>
      <sz val="12"/>
      <name val="Palatino Linotype"/>
      <family val="1"/>
    </font>
    <font>
      <sz val="8"/>
      <name val="Arial"/>
      <family val="0"/>
    </font>
    <font>
      <b/>
      <sz val="10"/>
      <name val="Arial"/>
      <family val="2"/>
    </font>
    <font>
      <b/>
      <sz val="8"/>
      <name val="Arial"/>
      <family val="0"/>
    </font>
    <font>
      <sz val="10"/>
      <color indexed="10"/>
      <name val="Arial"/>
      <family val="0"/>
    </font>
    <font>
      <b/>
      <sz val="10"/>
      <color indexed="12"/>
      <name val="Arial"/>
      <family val="2"/>
    </font>
    <font>
      <sz val="10"/>
      <color indexed="12"/>
      <name val="Arial"/>
      <family val="2"/>
    </font>
    <font>
      <b/>
      <sz val="10"/>
      <color indexed="10"/>
      <name val="Arial"/>
      <family val="2"/>
    </font>
    <font>
      <b/>
      <sz val="8"/>
      <color indexed="10"/>
      <name val="Arial"/>
      <family val="2"/>
    </font>
    <font>
      <sz val="10"/>
      <color indexed="17"/>
      <name val="Arial"/>
      <family val="0"/>
    </font>
    <font>
      <b/>
      <sz val="8"/>
      <name val="Tahoma"/>
      <family val="0"/>
    </font>
    <font>
      <sz val="8"/>
      <name val="Tahoma"/>
      <family val="0"/>
    </font>
    <font>
      <b/>
      <sz val="12"/>
      <name val="Arial"/>
      <family val="2"/>
    </font>
    <font>
      <b/>
      <sz val="11"/>
      <name val="Arial"/>
      <family val="2"/>
    </font>
    <font>
      <sz val="11"/>
      <name val="Arial"/>
      <family val="2"/>
    </font>
    <font>
      <i/>
      <sz val="10"/>
      <name val="Arial"/>
      <family val="2"/>
    </font>
  </fonts>
  <fills count="6">
    <fill>
      <patternFill/>
    </fill>
    <fill>
      <patternFill patternType="gray125"/>
    </fill>
    <fill>
      <patternFill patternType="solid">
        <fgColor indexed="51"/>
        <bgColor indexed="64"/>
      </patternFill>
    </fill>
    <fill>
      <patternFill patternType="solid">
        <fgColor indexed="11"/>
        <bgColor indexed="64"/>
      </patternFill>
    </fill>
    <fill>
      <patternFill patternType="solid">
        <fgColor indexed="44"/>
        <bgColor indexed="64"/>
      </patternFill>
    </fill>
    <fill>
      <patternFill patternType="solid">
        <fgColor indexed="46"/>
        <bgColor indexed="64"/>
      </patternFill>
    </fill>
  </fills>
  <borders count="4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bottom>
        <color indexed="63"/>
      </bottom>
    </border>
    <border>
      <left style="medium"/>
      <right style="medium"/>
      <top style="medium"/>
      <bottom style="mediu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9">
    <xf numFmtId="0" fontId="0" fillId="0" borderId="0" xfId="0" applyAlignment="1">
      <alignment/>
    </xf>
    <xf numFmtId="0" fontId="2" fillId="0" borderId="0" xfId="0" applyFont="1" applyAlignment="1">
      <alignment wrapText="1"/>
    </xf>
    <xf numFmtId="0" fontId="1" fillId="0" borderId="0" xfId="0" applyFont="1" applyAlignment="1">
      <alignment horizontal="center" wrapText="1"/>
    </xf>
    <xf numFmtId="0" fontId="4" fillId="0" borderId="0" xfId="0" applyFont="1" applyAlignment="1">
      <alignment wrapText="1"/>
    </xf>
    <xf numFmtId="0" fontId="0" fillId="0" borderId="1" xfId="0" applyBorder="1" applyAlignment="1">
      <alignment/>
    </xf>
    <xf numFmtId="0" fontId="3" fillId="0" borderId="2" xfId="0" applyFont="1" applyBorder="1" applyAlignment="1">
      <alignment/>
    </xf>
    <xf numFmtId="0" fontId="3" fillId="0" borderId="3" xfId="0" applyFont="1" applyBorder="1" applyAlignment="1">
      <alignment/>
    </xf>
    <xf numFmtId="0" fontId="3" fillId="0" borderId="1"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3" fillId="0" borderId="1" xfId="0" applyFont="1" applyBorder="1" applyAlignment="1">
      <alignment horizontal="center"/>
    </xf>
    <xf numFmtId="0" fontId="3" fillId="0" borderId="2" xfId="0" applyFont="1" applyBorder="1" applyAlignment="1">
      <alignment wrapText="1"/>
    </xf>
    <xf numFmtId="164" fontId="0" fillId="0" borderId="2" xfId="15" applyNumberFormat="1" applyBorder="1" applyAlignment="1">
      <alignment/>
    </xf>
    <xf numFmtId="164" fontId="0" fillId="0" borderId="3" xfId="15" applyNumberFormat="1" applyBorder="1" applyAlignment="1">
      <alignment/>
    </xf>
    <xf numFmtId="164" fontId="0" fillId="0" borderId="0" xfId="15" applyNumberFormat="1" applyAlignment="1">
      <alignment/>
    </xf>
    <xf numFmtId="164" fontId="0" fillId="0" borderId="1" xfId="15" applyNumberFormat="1" applyBorder="1" applyAlignment="1">
      <alignment/>
    </xf>
    <xf numFmtId="0" fontId="3" fillId="0" borderId="7" xfId="0" applyFont="1" applyBorder="1" applyAlignment="1">
      <alignment horizontal="center"/>
    </xf>
    <xf numFmtId="0" fontId="3" fillId="0" borderId="8" xfId="0" applyFont="1" applyFill="1" applyBorder="1" applyAlignment="1">
      <alignment wrapText="1"/>
    </xf>
    <xf numFmtId="164" fontId="0" fillId="0" borderId="9" xfId="15" applyNumberFormat="1" applyFont="1" applyFill="1" applyBorder="1" applyAlignment="1">
      <alignment/>
    </xf>
    <xf numFmtId="164" fontId="0" fillId="0" borderId="10" xfId="15" applyNumberFormat="1" applyBorder="1" applyAlignment="1">
      <alignment/>
    </xf>
    <xf numFmtId="164" fontId="0" fillId="0" borderId="7" xfId="15" applyNumberFormat="1" applyBorder="1" applyAlignment="1">
      <alignment/>
    </xf>
    <xf numFmtId="0" fontId="3" fillId="0" borderId="11" xfId="0" applyFont="1" applyBorder="1" applyAlignment="1">
      <alignment horizontal="center"/>
    </xf>
    <xf numFmtId="0" fontId="3" fillId="0" borderId="9" xfId="0" applyFont="1" applyFill="1" applyBorder="1" applyAlignment="1">
      <alignment wrapText="1"/>
    </xf>
    <xf numFmtId="0" fontId="0" fillId="0" borderId="0" xfId="0" applyFill="1" applyAlignment="1">
      <alignment/>
    </xf>
    <xf numFmtId="164" fontId="0" fillId="0" borderId="12" xfId="15" applyNumberFormat="1" applyBorder="1" applyAlignment="1">
      <alignment/>
    </xf>
    <xf numFmtId="164" fontId="0" fillId="0" borderId="11" xfId="15" applyNumberFormat="1" applyBorder="1" applyAlignment="1">
      <alignment/>
    </xf>
    <xf numFmtId="0" fontId="0" fillId="0" borderId="9" xfId="0" applyBorder="1" applyAlignment="1">
      <alignment/>
    </xf>
    <xf numFmtId="164" fontId="0" fillId="0" borderId="9" xfId="15" applyNumberFormat="1" applyBorder="1" applyAlignment="1">
      <alignment horizontal="center"/>
    </xf>
    <xf numFmtId="164" fontId="0" fillId="0" borderId="11" xfId="15" applyNumberFormat="1" applyBorder="1" applyAlignment="1">
      <alignment horizontal="center"/>
    </xf>
    <xf numFmtId="164" fontId="0" fillId="0" borderId="9" xfId="15" applyNumberFormat="1" applyBorder="1" applyAlignment="1">
      <alignment/>
    </xf>
    <xf numFmtId="0" fontId="0" fillId="0" borderId="9" xfId="0" applyBorder="1" applyAlignment="1">
      <alignment wrapText="1"/>
    </xf>
    <xf numFmtId="0" fontId="3" fillId="0" borderId="4" xfId="0" applyFont="1" applyFill="1" applyBorder="1" applyAlignment="1">
      <alignment horizontal="center"/>
    </xf>
    <xf numFmtId="0" fontId="0" fillId="0" borderId="5" xfId="0" applyFont="1" applyFill="1" applyBorder="1" applyAlignment="1">
      <alignment wrapText="1"/>
    </xf>
    <xf numFmtId="164" fontId="0" fillId="0" borderId="5" xfId="15" applyNumberFormat="1" applyFont="1" applyFill="1" applyBorder="1" applyAlignment="1">
      <alignment/>
    </xf>
    <xf numFmtId="164" fontId="0" fillId="0" borderId="6" xfId="15" applyNumberFormat="1" applyFont="1" applyFill="1" applyBorder="1" applyAlignment="1">
      <alignment/>
    </xf>
    <xf numFmtId="164" fontId="0" fillId="0" borderId="0" xfId="15" applyNumberFormat="1" applyFont="1" applyFill="1" applyAlignment="1">
      <alignment/>
    </xf>
    <xf numFmtId="164" fontId="0" fillId="0" borderId="4" xfId="15" applyNumberFormat="1" applyFont="1" applyFill="1" applyBorder="1" applyAlignment="1" quotePrefix="1">
      <alignment horizontal="right"/>
    </xf>
    <xf numFmtId="0" fontId="0" fillId="0" borderId="0" xfId="0" applyFont="1" applyFill="1" applyAlignment="1" quotePrefix="1">
      <alignment/>
    </xf>
    <xf numFmtId="0" fontId="0" fillId="0" borderId="0" xfId="0" applyFont="1" applyFill="1" applyAlignment="1">
      <alignment/>
    </xf>
    <xf numFmtId="0" fontId="3" fillId="2" borderId="13" xfId="0" applyFont="1" applyFill="1" applyBorder="1" applyAlignment="1">
      <alignment horizontal="center"/>
    </xf>
    <xf numFmtId="0" fontId="3" fillId="2" borderId="14" xfId="0" applyFont="1" applyFill="1" applyBorder="1" applyAlignment="1">
      <alignment/>
    </xf>
    <xf numFmtId="164" fontId="0" fillId="2" borderId="14" xfId="15" applyNumberFormat="1" applyFont="1" applyFill="1" applyBorder="1" applyAlignment="1">
      <alignment/>
    </xf>
    <xf numFmtId="164" fontId="3" fillId="2" borderId="15" xfId="15" applyNumberFormat="1" applyFont="1" applyFill="1" applyBorder="1" applyAlignment="1">
      <alignment/>
    </xf>
    <xf numFmtId="164" fontId="0" fillId="0" borderId="13" xfId="15" applyNumberFormat="1" applyFont="1" applyFill="1" applyBorder="1" applyAlignment="1">
      <alignment/>
    </xf>
    <xf numFmtId="164" fontId="3" fillId="3" borderId="15" xfId="15" applyNumberFormat="1" applyFont="1" applyFill="1" applyBorder="1" applyAlignment="1">
      <alignment/>
    </xf>
    <xf numFmtId="0" fontId="3" fillId="0" borderId="16" xfId="0" applyFont="1" applyBorder="1" applyAlignment="1">
      <alignment horizontal="center"/>
    </xf>
    <xf numFmtId="0" fontId="0" fillId="0" borderId="17" xfId="0" applyBorder="1" applyAlignment="1">
      <alignment/>
    </xf>
    <xf numFmtId="164" fontId="0" fillId="0" borderId="17" xfId="15" applyNumberFormat="1" applyBorder="1" applyAlignment="1">
      <alignment/>
    </xf>
    <xf numFmtId="164" fontId="0" fillId="0" borderId="18" xfId="15" applyNumberFormat="1" applyBorder="1" applyAlignment="1">
      <alignment/>
    </xf>
    <xf numFmtId="164" fontId="0" fillId="0" borderId="16" xfId="15" applyNumberFormat="1" applyBorder="1" applyAlignment="1">
      <alignment/>
    </xf>
    <xf numFmtId="0" fontId="3" fillId="0" borderId="8" xfId="0" applyFont="1" applyBorder="1" applyAlignment="1">
      <alignment wrapText="1"/>
    </xf>
    <xf numFmtId="164" fontId="0" fillId="0" borderId="8" xfId="15" applyNumberFormat="1" applyBorder="1" applyAlignment="1">
      <alignment/>
    </xf>
    <xf numFmtId="0" fontId="3" fillId="0" borderId="9" xfId="0" applyFont="1" applyBorder="1" applyAlignment="1">
      <alignment/>
    </xf>
    <xf numFmtId="164" fontId="3" fillId="0" borderId="12" xfId="15" applyNumberFormat="1" applyFont="1" applyBorder="1" applyAlignment="1">
      <alignment/>
    </xf>
    <xf numFmtId="0" fontId="3" fillId="0" borderId="9" xfId="0" applyFont="1" applyBorder="1" applyAlignment="1">
      <alignment wrapText="1"/>
    </xf>
    <xf numFmtId="164" fontId="3" fillId="0" borderId="12" xfId="15" applyNumberFormat="1" applyFont="1" applyFill="1" applyBorder="1" applyAlignment="1">
      <alignment/>
    </xf>
    <xf numFmtId="0" fontId="3" fillId="0" borderId="5" xfId="0" applyFont="1" applyFill="1" applyBorder="1" applyAlignment="1">
      <alignment wrapText="1"/>
    </xf>
    <xf numFmtId="164" fontId="0" fillId="0" borderId="5" xfId="15" applyNumberFormat="1" applyFill="1" applyBorder="1" applyAlignment="1">
      <alignment/>
    </xf>
    <xf numFmtId="164" fontId="3" fillId="0" borderId="6" xfId="15" applyNumberFormat="1" applyFont="1" applyFill="1" applyBorder="1" applyAlignment="1">
      <alignment/>
    </xf>
    <xf numFmtId="164" fontId="0" fillId="0" borderId="0" xfId="15" applyNumberFormat="1" applyFill="1" applyAlignment="1">
      <alignment/>
    </xf>
    <xf numFmtId="164" fontId="0" fillId="0" borderId="4" xfId="15" applyNumberFormat="1" applyFill="1" applyBorder="1" applyAlignment="1">
      <alignment/>
    </xf>
    <xf numFmtId="164" fontId="3" fillId="3" borderId="6" xfId="15" applyNumberFormat="1" applyFont="1" applyFill="1" applyBorder="1" applyAlignment="1">
      <alignment/>
    </xf>
    <xf numFmtId="0" fontId="2" fillId="0" borderId="0" xfId="0" applyFont="1" applyFill="1" applyAlignment="1">
      <alignment wrapText="1"/>
    </xf>
    <xf numFmtId="0" fontId="3" fillId="2" borderId="19" xfId="0" applyFont="1" applyFill="1" applyBorder="1" applyAlignment="1">
      <alignment/>
    </xf>
    <xf numFmtId="164" fontId="3" fillId="2" borderId="14" xfId="15" applyNumberFormat="1" applyFont="1" applyFill="1" applyBorder="1" applyAlignment="1">
      <alignment/>
    </xf>
    <xf numFmtId="164" fontId="3" fillId="2" borderId="20" xfId="15" applyNumberFormat="1" applyFont="1" applyFill="1" applyBorder="1" applyAlignment="1">
      <alignment/>
    </xf>
    <xf numFmtId="164" fontId="3" fillId="0" borderId="13" xfId="15" applyNumberFormat="1" applyFont="1" applyFill="1" applyBorder="1" applyAlignment="1">
      <alignment/>
    </xf>
    <xf numFmtId="164" fontId="3" fillId="0" borderId="20" xfId="15" applyNumberFormat="1" applyFont="1" applyFill="1" applyBorder="1" applyAlignment="1">
      <alignment/>
    </xf>
    <xf numFmtId="0" fontId="3" fillId="0" borderId="16" xfId="0" applyFont="1" applyFill="1" applyBorder="1" applyAlignment="1">
      <alignment horizontal="center"/>
    </xf>
    <xf numFmtId="0" fontId="3" fillId="0" borderId="17" xfId="0" applyFont="1" applyFill="1" applyBorder="1" applyAlignment="1">
      <alignment wrapText="1"/>
    </xf>
    <xf numFmtId="164" fontId="0" fillId="0" borderId="17" xfId="15" applyNumberFormat="1" applyFill="1" applyBorder="1" applyAlignment="1">
      <alignment/>
    </xf>
    <xf numFmtId="164" fontId="3" fillId="0" borderId="18" xfId="15" applyNumberFormat="1" applyFont="1" applyFill="1" applyBorder="1" applyAlignment="1">
      <alignment/>
    </xf>
    <xf numFmtId="164" fontId="0" fillId="0" borderId="16" xfId="15" applyNumberFormat="1" applyFill="1" applyBorder="1" applyAlignment="1">
      <alignment/>
    </xf>
    <xf numFmtId="164" fontId="0" fillId="0" borderId="16" xfId="15" applyNumberFormat="1" applyFont="1" applyFill="1" applyBorder="1" applyAlignment="1">
      <alignment/>
    </xf>
    <xf numFmtId="164" fontId="3" fillId="3" borderId="18" xfId="15" applyNumberFormat="1" applyFont="1" applyFill="1" applyBorder="1" applyAlignment="1">
      <alignment/>
    </xf>
    <xf numFmtId="0" fontId="3" fillId="0" borderId="1" xfId="0" applyFont="1" applyFill="1" applyBorder="1" applyAlignment="1">
      <alignment horizontal="center"/>
    </xf>
    <xf numFmtId="0" fontId="3" fillId="0" borderId="2" xfId="0" applyFont="1" applyFill="1" applyBorder="1" applyAlignment="1">
      <alignment wrapText="1"/>
    </xf>
    <xf numFmtId="164" fontId="0" fillId="0" borderId="2" xfId="15" applyNumberFormat="1" applyFont="1" applyFill="1" applyBorder="1" applyAlignment="1">
      <alignment/>
    </xf>
    <xf numFmtId="164" fontId="0" fillId="0" borderId="3" xfId="15" applyNumberFormat="1" applyFont="1" applyFill="1" applyBorder="1" applyAlignment="1">
      <alignment/>
    </xf>
    <xf numFmtId="164" fontId="0" fillId="0" borderId="1" xfId="15" applyNumberFormat="1" applyFont="1" applyFill="1" applyBorder="1" applyAlignment="1">
      <alignment/>
    </xf>
    <xf numFmtId="0" fontId="3" fillId="0" borderId="7" xfId="0" applyFont="1" applyFill="1" applyBorder="1" applyAlignment="1">
      <alignment horizontal="center"/>
    </xf>
    <xf numFmtId="164" fontId="0" fillId="0" borderId="8" xfId="15" applyNumberFormat="1" applyFont="1" applyFill="1" applyBorder="1" applyAlignment="1">
      <alignment/>
    </xf>
    <xf numFmtId="164" fontId="0" fillId="0" borderId="10" xfId="15" applyNumberFormat="1" applyFont="1" applyFill="1" applyBorder="1" applyAlignment="1">
      <alignment/>
    </xf>
    <xf numFmtId="164" fontId="0" fillId="0" borderId="7" xfId="15" applyNumberFormat="1" applyFont="1" applyFill="1" applyBorder="1" applyAlignment="1">
      <alignment/>
    </xf>
    <xf numFmtId="0" fontId="3" fillId="0" borderId="11" xfId="0" applyFont="1" applyFill="1" applyBorder="1" applyAlignment="1">
      <alignment horizontal="center"/>
    </xf>
    <xf numFmtId="0" fontId="0" fillId="0" borderId="9" xfId="0" applyFont="1" applyBorder="1" applyAlignment="1">
      <alignment wrapText="1"/>
    </xf>
    <xf numFmtId="164" fontId="0" fillId="0" borderId="9" xfId="15" applyNumberFormat="1" applyFont="1" applyBorder="1" applyAlignment="1">
      <alignment/>
    </xf>
    <xf numFmtId="164" fontId="0" fillId="0" borderId="12" xfId="15" applyNumberFormat="1" applyFont="1" applyBorder="1" applyAlignment="1">
      <alignment/>
    </xf>
    <xf numFmtId="164" fontId="0" fillId="0" borderId="11" xfId="15" applyNumberFormat="1" applyFont="1" applyBorder="1" applyAlignment="1">
      <alignment/>
    </xf>
    <xf numFmtId="0" fontId="3" fillId="0" borderId="5" xfId="0" applyFont="1" applyBorder="1" applyAlignment="1">
      <alignment/>
    </xf>
    <xf numFmtId="164" fontId="0" fillId="0" borderId="5" xfId="15" applyNumberFormat="1" applyFont="1" applyBorder="1" applyAlignment="1">
      <alignment/>
    </xf>
    <xf numFmtId="164" fontId="3" fillId="0" borderId="6" xfId="15" applyNumberFormat="1" applyFont="1" applyBorder="1" applyAlignment="1">
      <alignment/>
    </xf>
    <xf numFmtId="164" fontId="0" fillId="0" borderId="21" xfId="15" applyNumberFormat="1" applyFont="1" applyBorder="1" applyAlignment="1">
      <alignment/>
    </xf>
    <xf numFmtId="164" fontId="3" fillId="0" borderId="22" xfId="15" applyNumberFormat="1" applyFont="1" applyBorder="1" applyAlignment="1">
      <alignment/>
    </xf>
    <xf numFmtId="164" fontId="3" fillId="0" borderId="15" xfId="15" applyNumberFormat="1" applyFont="1" applyFill="1" applyBorder="1" applyAlignment="1">
      <alignment/>
    </xf>
    <xf numFmtId="0" fontId="6" fillId="0" borderId="16" xfId="0" applyFont="1" applyFill="1" applyBorder="1" applyAlignment="1">
      <alignment horizontal="center"/>
    </xf>
    <xf numFmtId="0" fontId="7" fillId="0" borderId="17" xfId="0" applyFont="1" applyBorder="1" applyAlignment="1">
      <alignment/>
    </xf>
    <xf numFmtId="164" fontId="5" fillId="0" borderId="0" xfId="15" applyNumberFormat="1" applyFont="1" applyFill="1" applyBorder="1" applyAlignment="1">
      <alignment/>
    </xf>
    <xf numFmtId="164" fontId="8" fillId="0" borderId="23" xfId="15" applyNumberFormat="1" applyFont="1" applyFill="1" applyBorder="1" applyAlignment="1">
      <alignment/>
    </xf>
    <xf numFmtId="164" fontId="5" fillId="0" borderId="24" xfId="15" applyNumberFormat="1" applyFont="1" applyFill="1" applyBorder="1" applyAlignment="1">
      <alignment/>
    </xf>
    <xf numFmtId="164" fontId="0" fillId="0" borderId="9" xfId="15" applyNumberFormat="1" applyFont="1" applyBorder="1" applyAlignment="1">
      <alignment horizontal="left"/>
    </xf>
    <xf numFmtId="164" fontId="0" fillId="0" borderId="12" xfId="15" applyNumberFormat="1" applyFont="1" applyFill="1" applyBorder="1" applyAlignment="1">
      <alignment horizontal="center" wrapText="1"/>
    </xf>
    <xf numFmtId="0" fontId="0" fillId="0" borderId="9" xfId="0" applyFont="1" applyBorder="1" applyAlignment="1">
      <alignment/>
    </xf>
    <xf numFmtId="0" fontId="5" fillId="0" borderId="0" xfId="0" applyFont="1" applyAlignment="1" quotePrefix="1">
      <alignment/>
    </xf>
    <xf numFmtId="0" fontId="0" fillId="0" borderId="9" xfId="0" applyFont="1" applyFill="1" applyBorder="1" applyAlignment="1">
      <alignment wrapText="1"/>
    </xf>
    <xf numFmtId="0" fontId="3" fillId="0" borderId="21" xfId="0" applyFont="1" applyFill="1" applyBorder="1" applyAlignment="1">
      <alignment horizontal="center"/>
    </xf>
    <xf numFmtId="0" fontId="0" fillId="0" borderId="25" xfId="0" applyFont="1" applyBorder="1" applyAlignment="1">
      <alignment wrapText="1"/>
    </xf>
    <xf numFmtId="164" fontId="0" fillId="0" borderId="25" xfId="15" applyNumberFormat="1" applyFont="1" applyBorder="1" applyAlignment="1">
      <alignment/>
    </xf>
    <xf numFmtId="164" fontId="0" fillId="0" borderId="22" xfId="15" applyNumberFormat="1" applyFont="1" applyBorder="1" applyAlignment="1">
      <alignment/>
    </xf>
    <xf numFmtId="0" fontId="3" fillId="2" borderId="14" xfId="0" applyFont="1" applyFill="1" applyBorder="1" applyAlignment="1">
      <alignment wrapText="1"/>
    </xf>
    <xf numFmtId="0" fontId="3" fillId="0" borderId="24" xfId="0" applyFont="1" applyFill="1" applyBorder="1" applyAlignment="1">
      <alignment horizontal="center"/>
    </xf>
    <xf numFmtId="164" fontId="0" fillId="0" borderId="17" xfId="15" applyNumberFormat="1" applyFont="1" applyFill="1" applyBorder="1" applyAlignment="1">
      <alignment/>
    </xf>
    <xf numFmtId="164" fontId="9" fillId="0" borderId="18" xfId="15" applyNumberFormat="1" applyFont="1" applyFill="1" applyBorder="1" applyAlignment="1">
      <alignment horizontal="center"/>
    </xf>
    <xf numFmtId="164" fontId="0" fillId="0" borderId="16" xfId="15" applyNumberFormat="1" applyFont="1" applyFill="1" applyBorder="1" applyAlignment="1">
      <alignment/>
    </xf>
    <xf numFmtId="164" fontId="0" fillId="0" borderId="18" xfId="15" applyNumberFormat="1" applyFont="1" applyFill="1" applyBorder="1" applyAlignment="1">
      <alignment/>
    </xf>
    <xf numFmtId="0" fontId="3" fillId="0" borderId="26" xfId="0" applyFont="1" applyBorder="1" applyAlignment="1">
      <alignment horizontal="center"/>
    </xf>
    <xf numFmtId="0" fontId="3" fillId="0" borderId="27" xfId="0" applyFont="1" applyBorder="1" applyAlignment="1">
      <alignment/>
    </xf>
    <xf numFmtId="164" fontId="0" fillId="0" borderId="27" xfId="15" applyNumberFormat="1" applyFont="1" applyBorder="1" applyAlignment="1">
      <alignment/>
    </xf>
    <xf numFmtId="164" fontId="3" fillId="0" borderId="28" xfId="15" applyNumberFormat="1" applyFont="1" applyBorder="1" applyAlignment="1">
      <alignment/>
    </xf>
    <xf numFmtId="164" fontId="0" fillId="0" borderId="16" xfId="15" applyNumberFormat="1" applyFont="1" applyBorder="1" applyAlignment="1">
      <alignment/>
    </xf>
    <xf numFmtId="164" fontId="3" fillId="0" borderId="18" xfId="15" applyNumberFormat="1" applyFont="1" applyBorder="1" applyAlignment="1">
      <alignment/>
    </xf>
    <xf numFmtId="0" fontId="0" fillId="0" borderId="8" xfId="0" applyFont="1" applyBorder="1" applyAlignment="1">
      <alignment/>
    </xf>
    <xf numFmtId="164" fontId="0" fillId="0" borderId="8" xfId="15" applyNumberFormat="1" applyFont="1" applyBorder="1" applyAlignment="1">
      <alignment/>
    </xf>
    <xf numFmtId="164" fontId="3" fillId="0" borderId="10" xfId="15" applyNumberFormat="1" applyFont="1" applyBorder="1" applyAlignment="1">
      <alignment/>
    </xf>
    <xf numFmtId="164" fontId="0" fillId="0" borderId="7" xfId="15" applyNumberFormat="1" applyFont="1" applyBorder="1" applyAlignment="1">
      <alignment/>
    </xf>
    <xf numFmtId="0" fontId="3" fillId="0" borderId="29" xfId="0" applyFont="1" applyBorder="1" applyAlignment="1">
      <alignment horizontal="center"/>
    </xf>
    <xf numFmtId="0" fontId="3" fillId="0" borderId="30" xfId="0" applyFont="1" applyBorder="1" applyAlignment="1">
      <alignment/>
    </xf>
    <xf numFmtId="164" fontId="0" fillId="0" borderId="30" xfId="15" applyNumberFormat="1" applyFont="1" applyBorder="1" applyAlignment="1">
      <alignment/>
    </xf>
    <xf numFmtId="164" fontId="3" fillId="0" borderId="31" xfId="15" applyNumberFormat="1" applyFont="1" applyBorder="1" applyAlignment="1">
      <alignment/>
    </xf>
    <xf numFmtId="164" fontId="0" fillId="0" borderId="29" xfId="15" applyNumberFormat="1" applyFont="1" applyBorder="1" applyAlignment="1">
      <alignment/>
    </xf>
    <xf numFmtId="0" fontId="3" fillId="2" borderId="29" xfId="0" applyFont="1" applyFill="1" applyBorder="1" applyAlignment="1">
      <alignment horizontal="center"/>
    </xf>
    <xf numFmtId="0" fontId="3" fillId="2" borderId="30" xfId="0" applyFont="1" applyFill="1" applyBorder="1" applyAlignment="1">
      <alignment/>
    </xf>
    <xf numFmtId="164" fontId="0" fillId="2" borderId="30" xfId="15" applyNumberFormat="1" applyFont="1" applyFill="1" applyBorder="1" applyAlignment="1">
      <alignment/>
    </xf>
    <xf numFmtId="164" fontId="3" fillId="2" borderId="31" xfId="15" applyNumberFormat="1" applyFont="1" applyFill="1" applyBorder="1" applyAlignment="1">
      <alignment/>
    </xf>
    <xf numFmtId="164" fontId="8" fillId="0" borderId="10" xfId="15" applyNumberFormat="1" applyFont="1" applyBorder="1" applyAlignment="1">
      <alignment/>
    </xf>
    <xf numFmtId="164" fontId="8" fillId="0" borderId="12" xfId="15" applyNumberFormat="1" applyFont="1" applyBorder="1" applyAlignment="1">
      <alignment/>
    </xf>
    <xf numFmtId="0" fontId="3" fillId="0" borderId="21" xfId="0" applyFont="1" applyBorder="1" applyAlignment="1">
      <alignment horizontal="center"/>
    </xf>
    <xf numFmtId="0" fontId="0" fillId="0" borderId="25" xfId="0" applyBorder="1" applyAlignment="1">
      <alignment/>
    </xf>
    <xf numFmtId="164" fontId="0" fillId="0" borderId="25" xfId="15" applyNumberFormat="1" applyBorder="1" applyAlignment="1">
      <alignment/>
    </xf>
    <xf numFmtId="164" fontId="0" fillId="0" borderId="22" xfId="15" applyNumberFormat="1" applyBorder="1" applyAlignment="1">
      <alignment/>
    </xf>
    <xf numFmtId="164" fontId="0" fillId="0" borderId="27" xfId="15" applyNumberFormat="1" applyBorder="1" applyAlignment="1">
      <alignment/>
    </xf>
    <xf numFmtId="164" fontId="0" fillId="0" borderId="28" xfId="15" applyNumberFormat="1" applyBorder="1" applyAlignment="1">
      <alignment/>
    </xf>
    <xf numFmtId="0" fontId="3" fillId="0" borderId="17" xfId="0" applyFont="1" applyBorder="1" applyAlignment="1">
      <alignment wrapText="1"/>
    </xf>
    <xf numFmtId="164" fontId="0" fillId="2" borderId="14" xfId="15" applyNumberFormat="1" applyFill="1" applyBorder="1" applyAlignment="1">
      <alignment/>
    </xf>
    <xf numFmtId="164" fontId="0" fillId="0" borderId="13" xfId="15" applyNumberFormat="1" applyFill="1" applyBorder="1" applyAlignment="1">
      <alignment/>
    </xf>
    <xf numFmtId="165" fontId="2" fillId="0" borderId="0" xfId="19" applyNumberFormat="1" applyFont="1" applyAlignment="1">
      <alignment wrapText="1"/>
    </xf>
    <xf numFmtId="0" fontId="0" fillId="0" borderId="16" xfId="0" applyBorder="1" applyAlignment="1">
      <alignment/>
    </xf>
    <xf numFmtId="0" fontId="0" fillId="2" borderId="13" xfId="0" applyFill="1" applyBorder="1" applyAlignment="1">
      <alignment/>
    </xf>
    <xf numFmtId="9" fontId="4" fillId="0" borderId="0" xfId="19" applyFont="1" applyAlignment="1">
      <alignment/>
    </xf>
    <xf numFmtId="0" fontId="0" fillId="0" borderId="29" xfId="0" applyBorder="1" applyAlignment="1">
      <alignment/>
    </xf>
    <xf numFmtId="0" fontId="3" fillId="0" borderId="30" xfId="0" applyFont="1" applyBorder="1" applyAlignment="1">
      <alignment wrapText="1"/>
    </xf>
    <xf numFmtId="164" fontId="0" fillId="0" borderId="30" xfId="15" applyNumberFormat="1" applyBorder="1" applyAlignment="1">
      <alignment/>
    </xf>
    <xf numFmtId="164" fontId="0" fillId="0" borderId="29" xfId="15" applyNumberFormat="1" applyBorder="1" applyAlignment="1">
      <alignment/>
    </xf>
    <xf numFmtId="0" fontId="3" fillId="0" borderId="0" xfId="0" applyFont="1" applyAlignment="1">
      <alignment wrapText="1"/>
    </xf>
    <xf numFmtId="164" fontId="3" fillId="0" borderId="0" xfId="15" applyNumberFormat="1" applyFont="1" applyAlignment="1">
      <alignment/>
    </xf>
    <xf numFmtId="9" fontId="0" fillId="0" borderId="0" xfId="19" applyAlignment="1">
      <alignment/>
    </xf>
    <xf numFmtId="0" fontId="3" fillId="0" borderId="0" xfId="0" applyFont="1" applyAlignment="1">
      <alignment/>
    </xf>
    <xf numFmtId="0" fontId="0" fillId="0" borderId="0" xfId="0" applyAlignment="1">
      <alignment horizontal="center"/>
    </xf>
    <xf numFmtId="0" fontId="10" fillId="0" borderId="0" xfId="0" applyFont="1" applyFill="1" applyAlignment="1">
      <alignment horizontal="center"/>
    </xf>
    <xf numFmtId="0" fontId="0" fillId="0" borderId="0" xfId="0" applyFont="1" applyFill="1" applyAlignment="1">
      <alignment/>
    </xf>
    <xf numFmtId="0" fontId="10" fillId="0" borderId="0" xfId="0" applyFont="1" applyFill="1" applyAlignment="1">
      <alignment/>
    </xf>
    <xf numFmtId="0" fontId="0" fillId="0" borderId="0" xfId="0" applyFill="1" applyAlignment="1">
      <alignment horizontal="center"/>
    </xf>
    <xf numFmtId="164" fontId="0" fillId="0" borderId="9" xfId="15" applyNumberFormat="1" applyFill="1" applyBorder="1" applyAlignment="1">
      <alignment/>
    </xf>
    <xf numFmtId="0" fontId="0" fillId="0" borderId="9" xfId="0" applyFont="1" applyBorder="1" applyAlignment="1">
      <alignment wrapText="1"/>
    </xf>
    <xf numFmtId="164" fontId="0" fillId="0" borderId="9" xfId="15" applyNumberFormat="1" applyFont="1" applyFill="1" applyBorder="1" applyAlignment="1">
      <alignment/>
    </xf>
    <xf numFmtId="0" fontId="3" fillId="0" borderId="3" xfId="0" applyFont="1" applyBorder="1" applyAlignment="1">
      <alignment horizontal="right"/>
    </xf>
    <xf numFmtId="0" fontId="13" fillId="0" borderId="0" xfId="0" applyFont="1" applyAlignment="1">
      <alignment horizontal="center" wrapText="1"/>
    </xf>
    <xf numFmtId="164" fontId="0" fillId="2" borderId="15" xfId="15" applyNumberFormat="1" applyFont="1" applyFill="1" applyBorder="1" applyAlignment="1">
      <alignment/>
    </xf>
    <xf numFmtId="164" fontId="0" fillId="0" borderId="6" xfId="15" applyNumberFormat="1" applyFont="1" applyBorder="1" applyAlignment="1">
      <alignment/>
    </xf>
    <xf numFmtId="164" fontId="5" fillId="0" borderId="23" xfId="15" applyNumberFormat="1" applyFont="1" applyFill="1" applyBorder="1" applyAlignment="1">
      <alignment/>
    </xf>
    <xf numFmtId="164" fontId="0" fillId="0" borderId="12" xfId="15" applyNumberFormat="1" applyFont="1" applyBorder="1" applyAlignment="1">
      <alignment horizontal="left"/>
    </xf>
    <xf numFmtId="164" fontId="0" fillId="0" borderId="12" xfId="15" applyNumberFormat="1" applyFont="1" applyFill="1" applyBorder="1" applyAlignment="1">
      <alignment/>
    </xf>
    <xf numFmtId="164" fontId="0" fillId="0" borderId="28" xfId="15" applyNumberFormat="1" applyFont="1" applyBorder="1" applyAlignment="1">
      <alignment/>
    </xf>
    <xf numFmtId="164" fontId="0" fillId="0" borderId="10" xfId="15" applyNumberFormat="1" applyFont="1" applyBorder="1" applyAlignment="1">
      <alignment/>
    </xf>
    <xf numFmtId="164" fontId="0" fillId="0" borderId="31" xfId="15" applyNumberFormat="1" applyFont="1" applyBorder="1" applyAlignment="1">
      <alignment/>
    </xf>
    <xf numFmtId="164" fontId="0" fillId="2" borderId="31" xfId="15" applyNumberFormat="1" applyFont="1" applyFill="1" applyBorder="1" applyAlignment="1">
      <alignment/>
    </xf>
    <xf numFmtId="164" fontId="0" fillId="0" borderId="31" xfId="15" applyNumberFormat="1" applyBorder="1" applyAlignment="1">
      <alignment/>
    </xf>
    <xf numFmtId="164" fontId="0" fillId="0" borderId="32" xfId="15" applyNumberFormat="1" applyFont="1" applyFill="1" applyBorder="1" applyAlignment="1">
      <alignment/>
    </xf>
    <xf numFmtId="164" fontId="3" fillId="2" borderId="33" xfId="15" applyNumberFormat="1" applyFont="1" applyFill="1" applyBorder="1" applyAlignment="1">
      <alignment/>
    </xf>
    <xf numFmtId="164" fontId="3" fillId="0" borderId="34" xfId="15" applyNumberFormat="1" applyFont="1" applyBorder="1" applyAlignment="1">
      <alignment/>
    </xf>
    <xf numFmtId="164" fontId="3" fillId="0" borderId="34" xfId="15" applyNumberFormat="1" applyFont="1" applyFill="1" applyBorder="1" applyAlignment="1">
      <alignment/>
    </xf>
    <xf numFmtId="164" fontId="3" fillId="0" borderId="32" xfId="15" applyNumberFormat="1" applyFont="1" applyFill="1" applyBorder="1" applyAlignment="1">
      <alignment/>
    </xf>
    <xf numFmtId="164" fontId="3" fillId="0" borderId="35" xfId="15" applyNumberFormat="1" applyFont="1" applyFill="1" applyBorder="1" applyAlignment="1">
      <alignment/>
    </xf>
    <xf numFmtId="164" fontId="0" fillId="0" borderId="36" xfId="15" applyNumberFormat="1" applyFont="1" applyFill="1" applyBorder="1" applyAlignment="1">
      <alignment/>
    </xf>
    <xf numFmtId="164" fontId="0" fillId="0" borderId="37" xfId="15" applyNumberFormat="1" applyFont="1" applyFill="1" applyBorder="1" applyAlignment="1">
      <alignment/>
    </xf>
    <xf numFmtId="164" fontId="0" fillId="0" borderId="34" xfId="15" applyNumberFormat="1" applyFont="1" applyBorder="1" applyAlignment="1">
      <alignment/>
    </xf>
    <xf numFmtId="164" fontId="3" fillId="0" borderId="32" xfId="15" applyNumberFormat="1" applyFont="1" applyBorder="1" applyAlignment="1">
      <alignment/>
    </xf>
    <xf numFmtId="164" fontId="8" fillId="0" borderId="35" xfId="15" applyNumberFormat="1" applyFont="1" applyFill="1" applyBorder="1" applyAlignment="1">
      <alignment/>
    </xf>
    <xf numFmtId="164" fontId="0" fillId="0" borderId="38" xfId="15" applyNumberFormat="1" applyFont="1" applyBorder="1" applyAlignment="1">
      <alignment/>
    </xf>
    <xf numFmtId="164" fontId="9" fillId="0" borderId="35" xfId="15" applyNumberFormat="1" applyFont="1" applyFill="1" applyBorder="1" applyAlignment="1">
      <alignment horizontal="center"/>
    </xf>
    <xf numFmtId="164" fontId="3" fillId="0" borderId="39" xfId="15" applyNumberFormat="1" applyFont="1" applyBorder="1" applyAlignment="1">
      <alignment/>
    </xf>
    <xf numFmtId="164" fontId="3" fillId="0" borderId="37" xfId="15" applyNumberFormat="1" applyFont="1" applyBorder="1" applyAlignment="1">
      <alignment/>
    </xf>
    <xf numFmtId="164" fontId="3" fillId="0" borderId="40" xfId="15" applyNumberFormat="1" applyFont="1" applyBorder="1" applyAlignment="1">
      <alignment/>
    </xf>
    <xf numFmtId="164" fontId="3" fillId="2" borderId="40" xfId="15" applyNumberFormat="1" applyFont="1" applyFill="1" applyBorder="1" applyAlignment="1">
      <alignment/>
    </xf>
    <xf numFmtId="164" fontId="8" fillId="0" borderId="37" xfId="15" applyNumberFormat="1" applyFont="1" applyBorder="1" applyAlignment="1">
      <alignment/>
    </xf>
    <xf numFmtId="164" fontId="3" fillId="0" borderId="35" xfId="15" applyNumberFormat="1" applyFont="1" applyBorder="1" applyAlignment="1">
      <alignment/>
    </xf>
    <xf numFmtId="0" fontId="0" fillId="0" borderId="0" xfId="0" applyFont="1" applyAlignment="1">
      <alignment/>
    </xf>
    <xf numFmtId="0" fontId="0" fillId="0" borderId="1"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32" xfId="0" applyFont="1" applyBorder="1" applyAlignment="1">
      <alignment/>
    </xf>
    <xf numFmtId="164" fontId="0" fillId="0" borderId="3" xfId="15" applyNumberFormat="1" applyFont="1" applyBorder="1" applyAlignment="1">
      <alignment/>
    </xf>
    <xf numFmtId="164" fontId="0" fillId="0" borderId="0" xfId="15" applyNumberFormat="1" applyFont="1" applyAlignment="1">
      <alignment/>
    </xf>
    <xf numFmtId="164" fontId="0" fillId="0" borderId="36" xfId="15" applyNumberFormat="1" applyFont="1" applyBorder="1" applyAlignment="1">
      <alignment/>
    </xf>
    <xf numFmtId="164" fontId="0" fillId="0" borderId="37" xfId="15" applyNumberFormat="1" applyFont="1" applyBorder="1" applyAlignment="1">
      <alignment/>
    </xf>
    <xf numFmtId="0" fontId="0" fillId="0" borderId="23" xfId="0" applyFont="1" applyFill="1" applyBorder="1" applyAlignment="1">
      <alignment/>
    </xf>
    <xf numFmtId="164" fontId="0" fillId="0" borderId="12" xfId="15" applyNumberFormat="1" applyFont="1" applyBorder="1" applyAlignment="1">
      <alignment horizontal="center"/>
    </xf>
    <xf numFmtId="0" fontId="0" fillId="0" borderId="17" xfId="0" applyFont="1" applyBorder="1" applyAlignment="1">
      <alignment/>
    </xf>
    <xf numFmtId="164" fontId="0" fillId="0" borderId="18" xfId="15" applyNumberFormat="1" applyFont="1" applyBorder="1" applyAlignment="1">
      <alignment/>
    </xf>
    <xf numFmtId="164" fontId="0" fillId="0" borderId="35" xfId="15" applyNumberFormat="1" applyFont="1" applyBorder="1" applyAlignment="1">
      <alignment/>
    </xf>
    <xf numFmtId="0" fontId="0" fillId="0" borderId="25" xfId="0" applyFont="1" applyBorder="1" applyAlignment="1">
      <alignment/>
    </xf>
    <xf numFmtId="164" fontId="0" fillId="0" borderId="39" xfId="15" applyNumberFormat="1" applyFont="1" applyBorder="1" applyAlignment="1">
      <alignment/>
    </xf>
    <xf numFmtId="0" fontId="0" fillId="0" borderId="16" xfId="0" applyFont="1" applyBorder="1" applyAlignment="1">
      <alignment/>
    </xf>
    <xf numFmtId="0" fontId="0" fillId="2" borderId="13" xfId="0" applyFont="1" applyFill="1" applyBorder="1" applyAlignment="1">
      <alignment/>
    </xf>
    <xf numFmtId="0" fontId="0" fillId="0" borderId="29" xfId="0" applyFont="1" applyBorder="1" applyAlignment="1">
      <alignment/>
    </xf>
    <xf numFmtId="0" fontId="0" fillId="0" borderId="0" xfId="0" applyFont="1" applyAlignment="1">
      <alignment horizontal="center"/>
    </xf>
    <xf numFmtId="0" fontId="1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horizontal="center"/>
    </xf>
    <xf numFmtId="0" fontId="14" fillId="0" borderId="0" xfId="0" applyFont="1" applyAlignment="1">
      <alignment horizontal="center" wrapText="1"/>
    </xf>
    <xf numFmtId="0" fontId="15" fillId="0" borderId="0" xfId="0" applyFont="1" applyAlignment="1">
      <alignment/>
    </xf>
    <xf numFmtId="0" fontId="3" fillId="0" borderId="0" xfId="0" applyFont="1" applyAlignment="1">
      <alignment horizontal="center" wrapText="1"/>
    </xf>
    <xf numFmtId="0" fontId="3" fillId="0" borderId="0" xfId="0" applyFont="1" applyAlignment="1">
      <alignment horizontal="center"/>
    </xf>
    <xf numFmtId="0" fontId="0" fillId="0" borderId="0" xfId="0" applyFont="1" applyAlignment="1">
      <alignment horizontal="right"/>
    </xf>
    <xf numFmtId="0" fontId="3" fillId="0" borderId="0" xfId="0" applyFont="1" applyAlignment="1">
      <alignment/>
    </xf>
    <xf numFmtId="0" fontId="0" fillId="0" borderId="0" xfId="0" applyFont="1" applyAlignment="1">
      <alignment/>
    </xf>
    <xf numFmtId="0" fontId="0" fillId="0" borderId="0" xfId="0" applyFont="1" applyAlignment="1">
      <alignment horizontal="right"/>
    </xf>
    <xf numFmtId="164" fontId="3" fillId="0" borderId="40" xfId="15" applyNumberFormat="1" applyFont="1" applyFill="1" applyBorder="1" applyAlignment="1">
      <alignment/>
    </xf>
    <xf numFmtId="164" fontId="3" fillId="0" borderId="37" xfId="15" applyNumberFormat="1" applyFont="1" applyFill="1" applyBorder="1" applyAlignment="1">
      <alignment/>
    </xf>
    <xf numFmtId="164" fontId="0" fillId="0" borderId="32" xfId="15" applyNumberFormat="1" applyFont="1" applyBorder="1" applyAlignment="1">
      <alignment/>
    </xf>
    <xf numFmtId="164" fontId="0" fillId="0" borderId="33" xfId="15" applyNumberFormat="1" applyFont="1" applyBorder="1" applyAlignment="1">
      <alignment/>
    </xf>
    <xf numFmtId="0" fontId="3" fillId="0" borderId="9" xfId="0" applyFont="1" applyBorder="1" applyAlignment="1">
      <alignment vertical="justify" wrapText="1"/>
    </xf>
    <xf numFmtId="0" fontId="0" fillId="0" borderId="0" xfId="0" applyFont="1" applyBorder="1" applyAlignment="1">
      <alignment/>
    </xf>
    <xf numFmtId="0" fontId="3" fillId="0" borderId="0" xfId="0" applyFont="1" applyBorder="1" applyAlignment="1">
      <alignment wrapText="1"/>
    </xf>
    <xf numFmtId="164" fontId="0" fillId="0" borderId="0" xfId="15" applyNumberFormat="1" applyFont="1" applyBorder="1" applyAlignment="1">
      <alignment/>
    </xf>
    <xf numFmtId="164" fontId="3" fillId="0" borderId="0" xfId="15" applyNumberFormat="1" applyFont="1" applyBorder="1" applyAlignment="1">
      <alignment/>
    </xf>
    <xf numFmtId="0" fontId="16" fillId="0" borderId="0" xfId="0" applyFont="1" applyAlignment="1">
      <alignment/>
    </xf>
    <xf numFmtId="0" fontId="16" fillId="0" borderId="0" xfId="0" applyFont="1" applyAlignment="1">
      <alignment wrapText="1"/>
    </xf>
    <xf numFmtId="164" fontId="16" fillId="0" borderId="0" xfId="15" applyNumberFormat="1" applyFont="1" applyAlignment="1">
      <alignment/>
    </xf>
    <xf numFmtId="9" fontId="16" fillId="0" borderId="0" xfId="19" applyFont="1" applyAlignment="1">
      <alignment/>
    </xf>
    <xf numFmtId="164" fontId="3" fillId="4" borderId="33" xfId="15" applyNumberFormat="1" applyFont="1" applyFill="1" applyBorder="1" applyAlignment="1">
      <alignment/>
    </xf>
    <xf numFmtId="164" fontId="3" fillId="4" borderId="40" xfId="15" applyNumberFormat="1" applyFont="1" applyFill="1" applyBorder="1" applyAlignment="1">
      <alignment/>
    </xf>
    <xf numFmtId="0" fontId="0" fillId="4" borderId="0" xfId="0" applyFont="1" applyFill="1" applyAlignment="1">
      <alignment horizontal="right"/>
    </xf>
    <xf numFmtId="0" fontId="0" fillId="4" borderId="0" xfId="0" applyFont="1" applyFill="1" applyAlignment="1">
      <alignment/>
    </xf>
    <xf numFmtId="0" fontId="0" fillId="0" borderId="41" xfId="0" applyBorder="1" applyAlignment="1">
      <alignment/>
    </xf>
    <xf numFmtId="164" fontId="8" fillId="0" borderId="15" xfId="15" applyNumberFormat="1" applyFont="1" applyFill="1" applyBorder="1" applyAlignment="1">
      <alignment/>
    </xf>
    <xf numFmtId="0" fontId="0" fillId="0" borderId="15" xfId="0" applyBorder="1" applyAlignment="1">
      <alignment/>
    </xf>
    <xf numFmtId="0" fontId="3" fillId="0" borderId="36" xfId="0" applyFont="1" applyBorder="1" applyAlignment="1">
      <alignment horizontal="center"/>
    </xf>
    <xf numFmtId="0" fontId="2" fillId="0" borderId="0" xfId="0" applyFont="1" applyAlignment="1">
      <alignment horizontal="left" wrapText="1"/>
    </xf>
    <xf numFmtId="164" fontId="0" fillId="0" borderId="42" xfId="15" applyNumberFormat="1" applyFont="1" applyBorder="1" applyAlignment="1">
      <alignment horizontal="center" wrapText="1"/>
    </xf>
    <xf numFmtId="164" fontId="0" fillId="0" borderId="43" xfId="15" applyNumberFormat="1" applyFont="1" applyBorder="1" applyAlignment="1">
      <alignment horizontal="center" wrapText="1"/>
    </xf>
    <xf numFmtId="0" fontId="13" fillId="0" borderId="0" xfId="0" applyFont="1" applyAlignment="1">
      <alignment horizontal="center" wrapText="1"/>
    </xf>
    <xf numFmtId="0" fontId="3" fillId="0" borderId="44" xfId="0" applyFont="1" applyBorder="1" applyAlignment="1">
      <alignment horizontal="center"/>
    </xf>
    <xf numFmtId="164" fontId="3" fillId="0" borderId="24" xfId="15" applyNumberFormat="1" applyFont="1" applyFill="1" applyBorder="1" applyAlignment="1">
      <alignment horizontal="center" wrapText="1"/>
    </xf>
    <xf numFmtId="164" fontId="3" fillId="0" borderId="0" xfId="15" applyNumberFormat="1" applyFont="1" applyFill="1" applyBorder="1" applyAlignment="1">
      <alignment horizontal="center" wrapText="1"/>
    </xf>
    <xf numFmtId="164" fontId="3" fillId="0" borderId="23" xfId="15" applyNumberFormat="1" applyFont="1" applyFill="1" applyBorder="1" applyAlignment="1">
      <alignment horizontal="center" wrapText="1"/>
    </xf>
    <xf numFmtId="164" fontId="0" fillId="0" borderId="24" xfId="15" applyNumberFormat="1" applyFont="1" applyFill="1" applyBorder="1" applyAlignment="1">
      <alignment horizontal="center"/>
    </xf>
    <xf numFmtId="164" fontId="0" fillId="0" borderId="0" xfId="15" applyNumberFormat="1" applyFont="1" applyFill="1" applyBorder="1" applyAlignment="1">
      <alignment horizontal="center"/>
    </xf>
    <xf numFmtId="164" fontId="0" fillId="0" borderId="23" xfId="15" applyNumberFormat="1" applyFont="1" applyFill="1" applyBorder="1" applyAlignment="1">
      <alignment horizontal="center"/>
    </xf>
    <xf numFmtId="0" fontId="3" fillId="2" borderId="41" xfId="0" applyFont="1" applyFill="1" applyBorder="1" applyAlignment="1">
      <alignment horizontal="center" wrapText="1"/>
    </xf>
    <xf numFmtId="0" fontId="3" fillId="2" borderId="19" xfId="0" applyFont="1" applyFill="1" applyBorder="1" applyAlignment="1">
      <alignment horizontal="center" wrapText="1"/>
    </xf>
    <xf numFmtId="0" fontId="3" fillId="2" borderId="20" xfId="0" applyFont="1" applyFill="1" applyBorder="1" applyAlignment="1">
      <alignment horizontal="center" wrapText="1"/>
    </xf>
    <xf numFmtId="0" fontId="3" fillId="4" borderId="41" xfId="0" applyFont="1" applyFill="1" applyBorder="1" applyAlignment="1">
      <alignment horizontal="center" wrapText="1"/>
    </xf>
    <xf numFmtId="0" fontId="3" fillId="4" borderId="19" xfId="0" applyFont="1" applyFill="1" applyBorder="1" applyAlignment="1">
      <alignment horizontal="center" wrapText="1"/>
    </xf>
    <xf numFmtId="0" fontId="3" fillId="4" borderId="20" xfId="0" applyFont="1" applyFill="1" applyBorder="1" applyAlignment="1">
      <alignment horizontal="center" wrapText="1"/>
    </xf>
    <xf numFmtId="164" fontId="3" fillId="0" borderId="24" xfId="15" applyNumberFormat="1" applyFont="1" applyBorder="1" applyAlignment="1">
      <alignment horizontal="center" vertical="justify" wrapText="1"/>
    </xf>
    <xf numFmtId="164" fontId="3" fillId="0" borderId="0" xfId="15" applyNumberFormat="1" applyFont="1" applyBorder="1" applyAlignment="1">
      <alignment horizontal="center" vertical="justify" wrapText="1"/>
    </xf>
    <xf numFmtId="164" fontId="3" fillId="0" borderId="23" xfId="15" applyNumberFormat="1" applyFont="1" applyBorder="1" applyAlignment="1">
      <alignment horizontal="center" vertical="justify" wrapText="1"/>
    </xf>
    <xf numFmtId="164" fontId="3" fillId="5" borderId="35" xfId="15" applyNumberFormat="1" applyFont="1" applyFill="1" applyBorder="1" applyAlignment="1">
      <alignment/>
    </xf>
    <xf numFmtId="0" fontId="0" fillId="2" borderId="16" xfId="0" applyFont="1" applyFill="1" applyBorder="1" applyAlignment="1">
      <alignment/>
    </xf>
    <xf numFmtId="0" fontId="3" fillId="2" borderId="17" xfId="0" applyFont="1" applyFill="1" applyBorder="1" applyAlignment="1">
      <alignment wrapText="1"/>
    </xf>
    <xf numFmtId="164" fontId="0" fillId="2" borderId="18" xfId="15" applyNumberFormat="1" applyFont="1" applyFill="1" applyBorder="1" applyAlignment="1">
      <alignment/>
    </xf>
    <xf numFmtId="164" fontId="3" fillId="2" borderId="35" xfId="15" applyNumberFormat="1" applyFont="1" applyFill="1" applyBorder="1" applyAlignment="1">
      <alignment/>
    </xf>
    <xf numFmtId="164" fontId="3" fillId="4" borderId="35" xfId="15" applyNumberFormat="1" applyFont="1" applyFill="1" applyBorder="1" applyAlignment="1">
      <alignment/>
    </xf>
    <xf numFmtId="164" fontId="3" fillId="3" borderId="33" xfId="15" applyNumberFormat="1" applyFont="1" applyFill="1" applyBorder="1" applyAlignment="1">
      <alignment/>
    </xf>
    <xf numFmtId="0" fontId="3" fillId="3" borderId="33" xfId="0" applyFont="1" applyFill="1" applyBorder="1" applyAlignment="1">
      <alignment/>
    </xf>
    <xf numFmtId="43"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03"/>
  <sheetViews>
    <sheetView workbookViewId="0" topLeftCell="A201">
      <selection activeCell="G72" sqref="G72"/>
    </sheetView>
  </sheetViews>
  <sheetFormatPr defaultColWidth="9.140625" defaultRowHeight="12.75"/>
  <cols>
    <col min="1" max="1" width="3.8515625" style="0" customWidth="1"/>
    <col min="2" max="2" width="49.57421875" style="0" customWidth="1"/>
    <col min="3" max="4" width="12.28125" style="0" customWidth="1"/>
    <col min="5" max="5" width="5.7109375" style="0" customWidth="1"/>
    <col min="6" max="7" width="12.28125" style="0" customWidth="1"/>
    <col min="8" max="8" width="4.28125" style="0" customWidth="1"/>
    <col min="9" max="9" width="48.8515625" style="1" customWidth="1"/>
  </cols>
  <sheetData>
    <row r="1" spans="1:9" s="197" customFormat="1" ht="15.75">
      <c r="A1" s="253" t="s">
        <v>135</v>
      </c>
      <c r="B1" s="253"/>
      <c r="C1" s="253"/>
      <c r="D1" s="253"/>
      <c r="E1" s="253"/>
      <c r="F1" s="253"/>
      <c r="G1" s="253"/>
      <c r="H1" s="253"/>
      <c r="I1" s="253"/>
    </row>
    <row r="2" spans="1:9" s="197" customFormat="1" ht="15.75">
      <c r="A2" s="167"/>
      <c r="B2" s="167"/>
      <c r="C2" s="167"/>
      <c r="D2" s="167"/>
      <c r="E2" s="167"/>
      <c r="F2" s="167"/>
      <c r="G2" s="167"/>
      <c r="H2" s="167"/>
      <c r="I2" s="167"/>
    </row>
    <row r="3" spans="1:4" ht="18">
      <c r="A3" s="2"/>
      <c r="B3" s="2"/>
      <c r="C3" s="2"/>
      <c r="D3" s="2"/>
    </row>
    <row r="4" spans="3:9" ht="13.5" thickBot="1">
      <c r="C4" s="254" t="s">
        <v>0</v>
      </c>
      <c r="D4" s="254"/>
      <c r="F4" s="254" t="s">
        <v>1</v>
      </c>
      <c r="G4" s="254"/>
      <c r="I4" s="3" t="s">
        <v>2</v>
      </c>
    </row>
    <row r="5" spans="1:7" ht="12.75">
      <c r="A5" s="4"/>
      <c r="B5" s="5" t="s">
        <v>3</v>
      </c>
      <c r="C5" s="5" t="s">
        <v>4</v>
      </c>
      <c r="D5" s="6" t="s">
        <v>5</v>
      </c>
      <c r="F5" s="7" t="s">
        <v>4</v>
      </c>
      <c r="G5" s="6" t="s">
        <v>5</v>
      </c>
    </row>
    <row r="6" spans="1:7" ht="13.5" thickBot="1">
      <c r="A6" s="8"/>
      <c r="B6" s="9"/>
      <c r="C6" s="9"/>
      <c r="D6" s="10"/>
      <c r="F6" s="8"/>
      <c r="G6" s="10"/>
    </row>
    <row r="7" spans="1:7" ht="12.75">
      <c r="A7" s="11">
        <v>1</v>
      </c>
      <c r="B7" s="12" t="s">
        <v>6</v>
      </c>
      <c r="C7" s="13"/>
      <c r="D7" s="14"/>
      <c r="E7" s="15"/>
      <c r="F7" s="16"/>
      <c r="G7" s="14"/>
    </row>
    <row r="8" spans="1:7" ht="12.75">
      <c r="A8" s="17"/>
      <c r="B8" s="18" t="s">
        <v>7</v>
      </c>
      <c r="C8" s="19"/>
      <c r="D8" s="20"/>
      <c r="E8" s="15"/>
      <c r="F8" s="21"/>
      <c r="G8" s="20"/>
    </row>
    <row r="9" spans="1:7" ht="25.5">
      <c r="A9" s="22"/>
      <c r="B9" s="23" t="s">
        <v>8</v>
      </c>
      <c r="C9" s="24"/>
      <c r="D9" s="25"/>
      <c r="E9" s="15"/>
      <c r="F9" s="26"/>
      <c r="G9" s="25"/>
    </row>
    <row r="10" spans="1:9" ht="22.5">
      <c r="A10" s="22"/>
      <c r="B10" s="27" t="s">
        <v>9</v>
      </c>
      <c r="C10" s="28">
        <v>600</v>
      </c>
      <c r="D10" s="25">
        <f>C10*18*2</f>
        <v>21600</v>
      </c>
      <c r="E10" s="15"/>
      <c r="F10" s="29">
        <v>500</v>
      </c>
      <c r="G10" s="25">
        <f>F10*18*2</f>
        <v>18000</v>
      </c>
      <c r="I10" s="1" t="s">
        <v>10</v>
      </c>
    </row>
    <row r="11" spans="1:9" ht="33.75">
      <c r="A11" s="22"/>
      <c r="B11" s="27" t="s">
        <v>11</v>
      </c>
      <c r="C11" s="30">
        <v>1250</v>
      </c>
      <c r="D11" s="25">
        <f>C11*2</f>
        <v>2500</v>
      </c>
      <c r="E11" s="15"/>
      <c r="F11" s="26">
        <v>1250</v>
      </c>
      <c r="G11" s="25">
        <f>F11*2</f>
        <v>2500</v>
      </c>
      <c r="I11" s="1" t="s">
        <v>12</v>
      </c>
    </row>
    <row r="12" spans="1:9" ht="33.75">
      <c r="A12" s="22"/>
      <c r="B12" s="31" t="s">
        <v>13</v>
      </c>
      <c r="C12" s="163">
        <v>500</v>
      </c>
      <c r="D12" s="25">
        <f>C12*25*3</f>
        <v>37500</v>
      </c>
      <c r="E12" s="15"/>
      <c r="F12" s="26">
        <v>350</v>
      </c>
      <c r="G12" s="25">
        <f>F12*25*3</f>
        <v>26250</v>
      </c>
      <c r="I12" s="1" t="s">
        <v>14</v>
      </c>
    </row>
    <row r="13" spans="1:9" ht="12.75">
      <c r="A13" s="22"/>
      <c r="B13" s="31" t="s">
        <v>15</v>
      </c>
      <c r="C13" s="30">
        <v>500</v>
      </c>
      <c r="D13" s="25">
        <f>C13*2*3</f>
        <v>3000</v>
      </c>
      <c r="E13" s="15"/>
      <c r="F13" s="26">
        <v>500</v>
      </c>
      <c r="G13" s="25">
        <f>F13*2*3</f>
        <v>3000</v>
      </c>
      <c r="I13" s="1" t="s">
        <v>16</v>
      </c>
    </row>
    <row r="14" spans="1:9" s="39" customFormat="1" ht="34.5" thickBot="1">
      <c r="A14" s="32"/>
      <c r="B14" s="33" t="s">
        <v>17</v>
      </c>
      <c r="C14" s="34">
        <v>200</v>
      </c>
      <c r="D14" s="35">
        <f>C14*25</f>
        <v>5000</v>
      </c>
      <c r="E14" s="36"/>
      <c r="F14" s="37" t="s">
        <v>18</v>
      </c>
      <c r="G14" s="35">
        <v>1500</v>
      </c>
      <c r="H14" s="38"/>
      <c r="I14" s="63" t="s">
        <v>19</v>
      </c>
    </row>
    <row r="15" spans="1:7" ht="13.5" thickBot="1">
      <c r="A15" s="40"/>
      <c r="B15" s="41" t="s">
        <v>20</v>
      </c>
      <c r="C15" s="42"/>
      <c r="D15" s="43">
        <f>SUM(D10:D14)</f>
        <v>69600</v>
      </c>
      <c r="E15" s="15"/>
      <c r="F15" s="44"/>
      <c r="G15" s="45">
        <f>SUM(G10:G14)</f>
        <v>51250</v>
      </c>
    </row>
    <row r="16" spans="1:7" ht="13.5" thickBot="1">
      <c r="A16" s="46"/>
      <c r="B16" s="47"/>
      <c r="C16" s="48"/>
      <c r="D16" s="49"/>
      <c r="E16" s="15"/>
      <c r="F16" s="50"/>
      <c r="G16" s="49"/>
    </row>
    <row r="17" spans="1:7" ht="12.75">
      <c r="A17" s="11">
        <v>2</v>
      </c>
      <c r="B17" s="12" t="s">
        <v>21</v>
      </c>
      <c r="C17" s="13"/>
      <c r="D17" s="14"/>
      <c r="E17" s="15"/>
      <c r="F17" s="16"/>
      <c r="G17" s="14"/>
    </row>
    <row r="18" spans="1:7" ht="12.75">
      <c r="A18" s="17"/>
      <c r="B18" s="51" t="s">
        <v>22</v>
      </c>
      <c r="C18" s="52"/>
      <c r="D18" s="20"/>
      <c r="E18" s="15"/>
      <c r="F18" s="21"/>
      <c r="G18" s="20"/>
    </row>
    <row r="19" spans="1:9" ht="12.75">
      <c r="A19" s="22"/>
      <c r="B19" s="31" t="s">
        <v>23</v>
      </c>
      <c r="C19" s="163">
        <v>75</v>
      </c>
      <c r="D19" s="25">
        <f>C19*30*2</f>
        <v>4500</v>
      </c>
      <c r="E19" s="15"/>
      <c r="F19" s="26">
        <v>60</v>
      </c>
      <c r="G19" s="25">
        <f>F19*30*2</f>
        <v>3600</v>
      </c>
      <c r="I19" s="1" t="s">
        <v>24</v>
      </c>
    </row>
    <row r="20" spans="1:9" ht="12.75">
      <c r="A20" s="22"/>
      <c r="B20" s="31" t="s">
        <v>25</v>
      </c>
      <c r="C20" s="30">
        <v>5</v>
      </c>
      <c r="D20" s="25">
        <f>C20*30*2*2</f>
        <v>600</v>
      </c>
      <c r="E20" s="15"/>
      <c r="F20" s="26">
        <v>5</v>
      </c>
      <c r="G20" s="25">
        <f>F20*30*2</f>
        <v>300</v>
      </c>
      <c r="I20" s="1" t="s">
        <v>26</v>
      </c>
    </row>
    <row r="21" spans="1:9" ht="22.5">
      <c r="A21" s="22"/>
      <c r="B21" s="164" t="s">
        <v>27</v>
      </c>
      <c r="C21" s="30"/>
      <c r="D21" s="25"/>
      <c r="E21" s="15"/>
      <c r="F21" s="26">
        <v>1000</v>
      </c>
      <c r="G21" s="25">
        <f>F21*2</f>
        <v>2000</v>
      </c>
      <c r="I21" s="1" t="s">
        <v>115</v>
      </c>
    </row>
    <row r="22" spans="1:9" ht="12.75">
      <c r="A22" s="22"/>
      <c r="B22" s="31" t="s">
        <v>28</v>
      </c>
      <c r="C22" s="163">
        <v>35</v>
      </c>
      <c r="D22" s="25">
        <f>C22*30</f>
        <v>1050</v>
      </c>
      <c r="E22" s="15"/>
      <c r="F22" s="26">
        <v>25</v>
      </c>
      <c r="G22" s="25">
        <f>F22*30</f>
        <v>750</v>
      </c>
      <c r="I22" s="1" t="s">
        <v>29</v>
      </c>
    </row>
    <row r="23" spans="1:9" ht="12.75">
      <c r="A23" s="22"/>
      <c r="B23" s="31" t="s">
        <v>30</v>
      </c>
      <c r="C23" s="163">
        <v>300</v>
      </c>
      <c r="D23" s="25">
        <f>C23*2</f>
        <v>600</v>
      </c>
      <c r="E23" s="15"/>
      <c r="F23" s="26">
        <v>250</v>
      </c>
      <c r="G23" s="25">
        <f>F23*2</f>
        <v>500</v>
      </c>
      <c r="I23" s="1" t="s">
        <v>29</v>
      </c>
    </row>
    <row r="24" spans="1:7" ht="12.75">
      <c r="A24" s="22"/>
      <c r="B24" s="53" t="s">
        <v>31</v>
      </c>
      <c r="C24" s="30"/>
      <c r="D24" s="54">
        <f>SUM(D19:D23)</f>
        <v>6750</v>
      </c>
      <c r="E24" s="15"/>
      <c r="F24" s="26"/>
      <c r="G24" s="54">
        <f>SUM(G19:G23)</f>
        <v>7150</v>
      </c>
    </row>
    <row r="25" spans="1:7" ht="12.75">
      <c r="A25" s="22"/>
      <c r="B25" s="55" t="s">
        <v>32</v>
      </c>
      <c r="C25" s="30"/>
      <c r="D25" s="56">
        <f>D24*5</f>
        <v>33750</v>
      </c>
      <c r="E25" s="15"/>
      <c r="F25" s="26"/>
      <c r="G25" s="56">
        <f>G24*5</f>
        <v>35750</v>
      </c>
    </row>
    <row r="26" spans="1:9" s="24" customFormat="1" ht="23.25" thickBot="1">
      <c r="A26" s="32"/>
      <c r="B26" s="57" t="s">
        <v>33</v>
      </c>
      <c r="C26" s="58"/>
      <c r="D26" s="59">
        <f>D25*18</f>
        <v>607500</v>
      </c>
      <c r="E26" s="60"/>
      <c r="F26" s="61"/>
      <c r="G26" s="62">
        <f>G25*18</f>
        <v>643500</v>
      </c>
      <c r="I26" s="63" t="s">
        <v>34</v>
      </c>
    </row>
    <row r="27" spans="1:9" ht="23.25" thickBot="1">
      <c r="A27" s="40"/>
      <c r="B27" s="64" t="s">
        <v>35</v>
      </c>
      <c r="C27" s="65"/>
      <c r="D27" s="66">
        <f>D26*2</f>
        <v>1215000</v>
      </c>
      <c r="E27" s="15"/>
      <c r="F27" s="67"/>
      <c r="G27" s="68"/>
      <c r="I27" s="1" t="s">
        <v>36</v>
      </c>
    </row>
    <row r="28" spans="1:7" ht="12.75">
      <c r="A28" s="69"/>
      <c r="B28" s="70"/>
      <c r="C28" s="71"/>
      <c r="D28" s="72"/>
      <c r="E28" s="15"/>
      <c r="F28" s="73"/>
      <c r="G28" s="72"/>
    </row>
    <row r="29" spans="1:9" ht="12.75">
      <c r="A29" s="69"/>
      <c r="B29" s="70"/>
      <c r="C29" s="71"/>
      <c r="D29" s="72"/>
      <c r="E29" s="15"/>
      <c r="F29" s="74" t="s">
        <v>37</v>
      </c>
      <c r="G29" s="75">
        <v>32000</v>
      </c>
      <c r="I29" s="1" t="s">
        <v>38</v>
      </c>
    </row>
    <row r="30" spans="1:7" ht="12.75">
      <c r="A30" s="69"/>
      <c r="B30" s="70"/>
      <c r="C30" s="71"/>
      <c r="D30" s="72"/>
      <c r="E30" s="15"/>
      <c r="F30" s="73"/>
      <c r="G30" s="72"/>
    </row>
    <row r="31" spans="1:9" ht="12.75">
      <c r="A31" s="69"/>
      <c r="B31" s="70"/>
      <c r="C31" s="71"/>
      <c r="D31" s="72"/>
      <c r="E31" s="15"/>
      <c r="F31" s="74" t="s">
        <v>39</v>
      </c>
      <c r="G31" s="75">
        <v>40000</v>
      </c>
      <c r="I31" s="1" t="s">
        <v>38</v>
      </c>
    </row>
    <row r="32" spans="1:7" ht="13.5" thickBot="1">
      <c r="A32" s="69"/>
      <c r="B32" s="70"/>
      <c r="C32" s="71"/>
      <c r="D32" s="72"/>
      <c r="E32" s="15"/>
      <c r="F32" s="73"/>
      <c r="G32" s="72"/>
    </row>
    <row r="33" spans="1:9" ht="25.5">
      <c r="A33" s="76">
        <v>3</v>
      </c>
      <c r="B33" s="77" t="s">
        <v>40</v>
      </c>
      <c r="C33" s="78"/>
      <c r="D33" s="79"/>
      <c r="E33" s="15"/>
      <c r="F33" s="80"/>
      <c r="G33" s="79"/>
      <c r="I33" s="1" t="s">
        <v>41</v>
      </c>
    </row>
    <row r="34" spans="1:9" ht="25.5">
      <c r="A34" s="81"/>
      <c r="B34" s="18" t="s">
        <v>42</v>
      </c>
      <c r="C34" s="82"/>
      <c r="D34" s="83"/>
      <c r="E34" s="15"/>
      <c r="F34" s="84"/>
      <c r="G34" s="83"/>
      <c r="I34" s="1" t="s">
        <v>43</v>
      </c>
    </row>
    <row r="35" spans="1:7" ht="12.75">
      <c r="A35" s="85"/>
      <c r="B35" s="86" t="s">
        <v>44</v>
      </c>
      <c r="C35" s="87">
        <v>60</v>
      </c>
      <c r="D35" s="88">
        <f>C35*50</f>
        <v>3000</v>
      </c>
      <c r="E35" s="15"/>
      <c r="F35" s="89"/>
      <c r="G35" s="88"/>
    </row>
    <row r="36" spans="1:7" ht="12.75">
      <c r="A36" s="85"/>
      <c r="B36" s="86" t="s">
        <v>45</v>
      </c>
      <c r="C36" s="87">
        <v>5</v>
      </c>
      <c r="D36" s="88">
        <f>C36*50*2</f>
        <v>500</v>
      </c>
      <c r="E36" s="15"/>
      <c r="F36" s="89"/>
      <c r="G36" s="88"/>
    </row>
    <row r="37" spans="1:7" ht="12.75">
      <c r="A37" s="85"/>
      <c r="B37" s="86" t="s">
        <v>46</v>
      </c>
      <c r="C37" s="87">
        <v>20</v>
      </c>
      <c r="D37" s="88">
        <f>C37*2*50</f>
        <v>2000</v>
      </c>
      <c r="E37" s="15"/>
      <c r="F37" s="89"/>
      <c r="G37" s="88"/>
    </row>
    <row r="38" spans="1:7" ht="12.75">
      <c r="A38" s="85"/>
      <c r="B38" s="86" t="s">
        <v>47</v>
      </c>
      <c r="C38" s="87">
        <v>25</v>
      </c>
      <c r="D38" s="88">
        <f>C38*50</f>
        <v>1250</v>
      </c>
      <c r="E38" s="15"/>
      <c r="F38" s="89"/>
      <c r="G38" s="88"/>
    </row>
    <row r="39" spans="1:7" ht="12.75">
      <c r="A39" s="85"/>
      <c r="B39" s="86" t="s">
        <v>48</v>
      </c>
      <c r="C39" s="87">
        <v>10</v>
      </c>
      <c r="D39" s="88">
        <f>C39*50</f>
        <v>500</v>
      </c>
      <c r="E39" s="15"/>
      <c r="F39" s="89"/>
      <c r="G39" s="88"/>
    </row>
    <row r="40" spans="1:7" ht="13.5" thickBot="1">
      <c r="A40" s="32"/>
      <c r="B40" s="90" t="s">
        <v>31</v>
      </c>
      <c r="C40" s="91"/>
      <c r="D40" s="92">
        <f>D39+D38+D37+D36+D35</f>
        <v>7250</v>
      </c>
      <c r="E40" s="15"/>
      <c r="F40" s="93"/>
      <c r="G40" s="94"/>
    </row>
    <row r="41" spans="1:7" ht="13.5" thickBot="1">
      <c r="A41" s="40"/>
      <c r="B41" s="41" t="s">
        <v>49</v>
      </c>
      <c r="C41" s="65"/>
      <c r="D41" s="43">
        <f>D40*18</f>
        <v>130500</v>
      </c>
      <c r="E41" s="15"/>
      <c r="F41" s="67"/>
      <c r="G41" s="95">
        <f>G40*18</f>
        <v>0</v>
      </c>
    </row>
    <row r="42" spans="1:7" ht="13.5" thickBot="1">
      <c r="A42" s="96"/>
      <c r="B42" s="97"/>
      <c r="C42" s="98"/>
      <c r="D42" s="99"/>
      <c r="E42" s="15"/>
      <c r="F42" s="100"/>
      <c r="G42" s="247"/>
    </row>
    <row r="43" spans="1:7" ht="12.75">
      <c r="A43" s="76">
        <v>4</v>
      </c>
      <c r="B43" s="12" t="s">
        <v>50</v>
      </c>
      <c r="C43" s="78"/>
      <c r="D43" s="79"/>
      <c r="E43" s="15"/>
      <c r="F43" s="80"/>
      <c r="G43" s="79"/>
    </row>
    <row r="44" spans="1:9" ht="44.25" customHeight="1">
      <c r="A44" s="85"/>
      <c r="B44" s="55" t="s">
        <v>51</v>
      </c>
      <c r="C44" s="101"/>
      <c r="D44" s="102" t="s">
        <v>52</v>
      </c>
      <c r="E44" s="15"/>
      <c r="F44" s="251" t="s">
        <v>53</v>
      </c>
      <c r="G44" s="252"/>
      <c r="I44" s="63" t="s">
        <v>116</v>
      </c>
    </row>
    <row r="45" spans="1:9" ht="56.25">
      <c r="A45" s="85"/>
      <c r="B45" s="103" t="s">
        <v>54</v>
      </c>
      <c r="C45" s="87">
        <v>800</v>
      </c>
      <c r="D45" s="88">
        <f>C45*2*126</f>
        <v>201600</v>
      </c>
      <c r="E45" s="15"/>
      <c r="F45" s="89">
        <v>600</v>
      </c>
      <c r="G45" s="88">
        <f>(F45*90*2)*2</f>
        <v>216000</v>
      </c>
      <c r="H45" s="104"/>
      <c r="I45" s="1" t="s">
        <v>136</v>
      </c>
    </row>
    <row r="46" spans="1:9" ht="12.75">
      <c r="A46" s="85"/>
      <c r="B46" s="103" t="s">
        <v>55</v>
      </c>
      <c r="C46" s="87">
        <v>1230</v>
      </c>
      <c r="D46" s="88">
        <f>C46*2</f>
        <v>2460</v>
      </c>
      <c r="E46" s="15"/>
      <c r="F46" s="89">
        <v>1230</v>
      </c>
      <c r="G46" s="88">
        <f>(F46*2)*2</f>
        <v>4920</v>
      </c>
      <c r="I46" s="1" t="s">
        <v>56</v>
      </c>
    </row>
    <row r="47" spans="1:9" ht="22.5">
      <c r="A47" s="85"/>
      <c r="B47" s="105" t="s">
        <v>57</v>
      </c>
      <c r="C47" s="165">
        <v>500</v>
      </c>
      <c r="D47" s="88">
        <f>C47*126*3</f>
        <v>189000</v>
      </c>
      <c r="E47" s="15"/>
      <c r="F47" s="89">
        <v>450</v>
      </c>
      <c r="G47" s="88">
        <f>(F47*90*4)*2</f>
        <v>324000</v>
      </c>
      <c r="H47" s="104"/>
      <c r="I47" s="1" t="s">
        <v>117</v>
      </c>
    </row>
    <row r="48" spans="1:8" ht="12.75">
      <c r="A48" s="85"/>
      <c r="B48" s="86" t="s">
        <v>15</v>
      </c>
      <c r="C48" s="87">
        <v>500</v>
      </c>
      <c r="D48" s="88">
        <f>C48*2*3</f>
        <v>3000</v>
      </c>
      <c r="E48" s="15"/>
      <c r="F48" s="89">
        <v>500</v>
      </c>
      <c r="G48" s="88">
        <f>(F48*2*3)*2</f>
        <v>6000</v>
      </c>
      <c r="H48" s="104"/>
    </row>
    <row r="49" spans="1:9" ht="23.25" thickBot="1">
      <c r="A49" s="106"/>
      <c r="B49" s="107" t="s">
        <v>58</v>
      </c>
      <c r="C49" s="108">
        <v>75</v>
      </c>
      <c r="D49" s="109">
        <f>C49*100</f>
        <v>7500</v>
      </c>
      <c r="E49" s="15"/>
      <c r="F49" s="93">
        <v>50</v>
      </c>
      <c r="G49" s="109">
        <f>(F49*100)*2</f>
        <v>10000</v>
      </c>
      <c r="H49" s="104"/>
      <c r="I49" s="1" t="s">
        <v>118</v>
      </c>
    </row>
    <row r="50" spans="1:7" ht="13.5" thickBot="1">
      <c r="A50" s="40"/>
      <c r="B50" s="110" t="s">
        <v>59</v>
      </c>
      <c r="C50" s="42"/>
      <c r="D50" s="43">
        <f>D49+D48+D47+D46+D45</f>
        <v>403560</v>
      </c>
      <c r="E50" s="15"/>
      <c r="F50" s="44"/>
      <c r="G50" s="45">
        <f>G49+G48+G47+G46+G45</f>
        <v>560920</v>
      </c>
    </row>
    <row r="51" spans="1:9" s="24" customFormat="1" ht="13.5" thickBot="1">
      <c r="A51" s="111"/>
      <c r="B51" s="70"/>
      <c r="C51" s="112"/>
      <c r="D51" s="113"/>
      <c r="E51" s="60"/>
      <c r="F51" s="114"/>
      <c r="G51" s="72"/>
      <c r="I51" s="63"/>
    </row>
    <row r="52" spans="1:9" ht="12.75" customHeight="1">
      <c r="A52" s="116">
        <v>5</v>
      </c>
      <c r="B52" s="117" t="s">
        <v>119</v>
      </c>
      <c r="C52" s="118"/>
      <c r="D52" s="119"/>
      <c r="E52" s="15"/>
      <c r="F52" s="120"/>
      <c r="G52" s="121"/>
      <c r="I52" s="1" t="s">
        <v>41</v>
      </c>
    </row>
    <row r="53" spans="1:9" ht="12.75" customHeight="1">
      <c r="A53" s="22"/>
      <c r="B53" s="103" t="s">
        <v>61</v>
      </c>
      <c r="C53" s="87">
        <v>2000</v>
      </c>
      <c r="D53" s="54">
        <v>24000</v>
      </c>
      <c r="E53" s="15"/>
      <c r="F53" s="89"/>
      <c r="G53" s="54"/>
      <c r="I53" s="250" t="s">
        <v>120</v>
      </c>
    </row>
    <row r="54" spans="1:9" ht="12.75">
      <c r="A54" s="17"/>
      <c r="B54" s="122" t="s">
        <v>62</v>
      </c>
      <c r="C54" s="123">
        <v>300</v>
      </c>
      <c r="D54" s="124">
        <f>300*12</f>
        <v>3600</v>
      </c>
      <c r="E54" s="15"/>
      <c r="F54" s="125"/>
      <c r="G54" s="124"/>
      <c r="I54" s="250"/>
    </row>
    <row r="55" spans="1:9" ht="13.5" thickBot="1">
      <c r="A55" s="126"/>
      <c r="B55" s="127" t="s">
        <v>63</v>
      </c>
      <c r="C55" s="128"/>
      <c r="D55" s="129">
        <f>D54+D53</f>
        <v>27600</v>
      </c>
      <c r="E55" s="15"/>
      <c r="F55" s="130"/>
      <c r="G55" s="129"/>
      <c r="I55" s="250"/>
    </row>
    <row r="56" spans="1:9" ht="13.5" thickBot="1">
      <c r="A56" s="131"/>
      <c r="B56" s="132" t="s">
        <v>64</v>
      </c>
      <c r="C56" s="133"/>
      <c r="D56" s="134">
        <f>D55*18</f>
        <v>496800</v>
      </c>
      <c r="E56" s="15"/>
      <c r="F56" s="114"/>
      <c r="G56" s="72"/>
      <c r="I56" s="250"/>
    </row>
    <row r="57" spans="1:9" ht="13.5" thickBot="1">
      <c r="A57" s="17"/>
      <c r="B57" s="51"/>
      <c r="C57" s="52"/>
      <c r="D57" s="135"/>
      <c r="E57" s="15"/>
      <c r="F57" s="26"/>
      <c r="G57" s="136"/>
      <c r="I57" s="250"/>
    </row>
    <row r="58" spans="1:7" ht="51" customHeight="1">
      <c r="A58" s="11">
        <v>6</v>
      </c>
      <c r="B58" s="5" t="s">
        <v>65</v>
      </c>
      <c r="C58" s="13"/>
      <c r="D58" s="14"/>
      <c r="E58" s="15"/>
      <c r="F58" s="251" t="s">
        <v>60</v>
      </c>
      <c r="G58" s="252"/>
    </row>
    <row r="59" spans="1:7" ht="22.5" customHeight="1">
      <c r="A59" s="22"/>
      <c r="B59" s="27" t="s">
        <v>61</v>
      </c>
      <c r="C59" s="30">
        <v>6000</v>
      </c>
      <c r="D59" s="25">
        <f aca="true" t="shared" si="0" ref="D59:D68">C59*12</f>
        <v>72000</v>
      </c>
      <c r="E59" s="15"/>
      <c r="F59" s="114">
        <v>5000</v>
      </c>
      <c r="G59" s="115">
        <f>F59*12</f>
        <v>60000</v>
      </c>
    </row>
    <row r="60" spans="1:9" ht="45">
      <c r="A60" s="22"/>
      <c r="B60" s="27" t="s">
        <v>62</v>
      </c>
      <c r="C60" s="30">
        <v>2500</v>
      </c>
      <c r="D60" s="25">
        <f t="shared" si="0"/>
        <v>30000</v>
      </c>
      <c r="E60" s="15"/>
      <c r="F60" s="114">
        <v>2500</v>
      </c>
      <c r="G60" s="115">
        <f>F60*12</f>
        <v>30000</v>
      </c>
      <c r="I60" s="1" t="s">
        <v>66</v>
      </c>
    </row>
    <row r="61" spans="1:9" ht="12.75">
      <c r="A61" s="22"/>
      <c r="B61" s="27" t="s">
        <v>67</v>
      </c>
      <c r="C61" s="30">
        <v>1000</v>
      </c>
      <c r="D61" s="25">
        <f t="shared" si="0"/>
        <v>12000</v>
      </c>
      <c r="E61" s="15"/>
      <c r="F61" s="114">
        <v>1500</v>
      </c>
      <c r="G61" s="115">
        <f>F61*12</f>
        <v>18000</v>
      </c>
      <c r="I61" s="1" t="s">
        <v>68</v>
      </c>
    </row>
    <row r="62" spans="1:9" ht="12.75">
      <c r="A62" s="22"/>
      <c r="B62" s="27" t="s">
        <v>69</v>
      </c>
      <c r="C62" s="30">
        <v>1000</v>
      </c>
      <c r="D62" s="25">
        <f t="shared" si="0"/>
        <v>12000</v>
      </c>
      <c r="E62" s="15"/>
      <c r="F62" s="114">
        <v>1500</v>
      </c>
      <c r="G62" s="115">
        <f>F62*12</f>
        <v>18000</v>
      </c>
      <c r="I62" s="1" t="s">
        <v>68</v>
      </c>
    </row>
    <row r="63" spans="1:9" ht="68.25" thickBot="1">
      <c r="A63" s="137"/>
      <c r="B63" s="138" t="s">
        <v>70</v>
      </c>
      <c r="C63" s="139">
        <v>500</v>
      </c>
      <c r="D63" s="140">
        <f t="shared" si="0"/>
        <v>6000</v>
      </c>
      <c r="E63" s="15"/>
      <c r="F63" s="114">
        <v>330</v>
      </c>
      <c r="G63" s="115">
        <f>F63*12</f>
        <v>3960</v>
      </c>
      <c r="I63" s="1" t="s">
        <v>71</v>
      </c>
    </row>
    <row r="64" spans="1:7" ht="13.5" thickBot="1">
      <c r="A64" s="46"/>
      <c r="B64" s="47"/>
      <c r="C64" s="48"/>
      <c r="D64" s="49"/>
      <c r="E64" s="15"/>
      <c r="F64" s="44"/>
      <c r="G64" s="45">
        <f>SUM(G59:G63)</f>
        <v>129960</v>
      </c>
    </row>
    <row r="65" spans="1:9" ht="13.5" thickBot="1">
      <c r="A65" s="11">
        <v>7</v>
      </c>
      <c r="B65" s="117" t="s">
        <v>72</v>
      </c>
      <c r="C65" s="141"/>
      <c r="D65" s="142"/>
      <c r="E65" s="15"/>
      <c r="F65" s="246"/>
      <c r="G65" s="248"/>
      <c r="I65" s="1" t="s">
        <v>41</v>
      </c>
    </row>
    <row r="66" spans="1:9" ht="57" thickBot="1">
      <c r="A66" s="137"/>
      <c r="B66" s="138" t="s">
        <v>73</v>
      </c>
      <c r="C66" s="139">
        <v>3000</v>
      </c>
      <c r="D66" s="140">
        <f>C66*12</f>
        <v>36000</v>
      </c>
      <c r="E66" s="15"/>
      <c r="F66" s="153"/>
      <c r="G66" s="177"/>
      <c r="I66" s="1" t="s">
        <v>121</v>
      </c>
    </row>
    <row r="67" spans="1:7" ht="13.5" thickBot="1">
      <c r="A67" s="46"/>
      <c r="B67" s="47"/>
      <c r="C67" s="48"/>
      <c r="D67" s="49"/>
      <c r="E67" s="15"/>
      <c r="F67" s="50"/>
      <c r="G67" s="49"/>
    </row>
    <row r="68" spans="1:7" ht="13.5" thickBot="1">
      <c r="A68" s="40"/>
      <c r="B68" s="41" t="s">
        <v>74</v>
      </c>
      <c r="C68" s="65">
        <f>C63+C62+C61+C60+C59+C66</f>
        <v>14000</v>
      </c>
      <c r="D68" s="43">
        <f t="shared" si="0"/>
        <v>168000</v>
      </c>
      <c r="E68" s="15"/>
      <c r="F68" s="67"/>
      <c r="G68" s="95"/>
    </row>
    <row r="69" spans="1:7" ht="13.5" thickBot="1">
      <c r="A69" s="46"/>
      <c r="B69" s="143"/>
      <c r="C69" s="48"/>
      <c r="D69" s="121"/>
      <c r="E69" s="15"/>
      <c r="F69" s="50"/>
      <c r="G69" s="121"/>
    </row>
    <row r="70" spans="1:9" ht="13.5" thickBot="1">
      <c r="A70" s="40"/>
      <c r="B70" s="110" t="s">
        <v>75</v>
      </c>
      <c r="C70" s="144"/>
      <c r="D70" s="43">
        <f>D68+D56+D50+D41+D27+D15</f>
        <v>2483460</v>
      </c>
      <c r="E70" s="15"/>
      <c r="F70" s="145"/>
      <c r="G70" s="45">
        <f>G15+G26+G29+G31+G50+G64</f>
        <v>1457630</v>
      </c>
      <c r="I70" s="146"/>
    </row>
    <row r="71" spans="1:7" ht="13.5" thickBot="1">
      <c r="A71" s="147"/>
      <c r="B71" s="143"/>
      <c r="C71" s="48"/>
      <c r="D71" s="121"/>
      <c r="E71" s="15"/>
      <c r="F71" s="50"/>
      <c r="G71" s="121"/>
    </row>
    <row r="72" spans="1:8" ht="13.5" thickBot="1">
      <c r="A72" s="148"/>
      <c r="B72" s="110" t="s">
        <v>76</v>
      </c>
      <c r="C72" s="144"/>
      <c r="D72" s="43">
        <f>D70*10%</f>
        <v>248346</v>
      </c>
      <c r="E72" s="15"/>
      <c r="F72" s="145"/>
      <c r="G72" s="45">
        <v>119100</v>
      </c>
      <c r="H72" s="104"/>
    </row>
    <row r="73" spans="1:7" ht="13.5" thickBot="1">
      <c r="A73" s="147"/>
      <c r="B73" s="143"/>
      <c r="C73" s="48"/>
      <c r="D73" s="121"/>
      <c r="E73" s="15"/>
      <c r="F73" s="50"/>
      <c r="G73" s="121"/>
    </row>
    <row r="74" spans="1:9" ht="13.5" thickBot="1">
      <c r="A74" s="148"/>
      <c r="B74" s="110" t="s">
        <v>77</v>
      </c>
      <c r="C74" s="144"/>
      <c r="D74" s="43">
        <f>D70+D72</f>
        <v>2731806</v>
      </c>
      <c r="E74" s="15"/>
      <c r="F74" s="145"/>
      <c r="G74" s="45">
        <f>G70+G72</f>
        <v>1576730</v>
      </c>
      <c r="H74" s="149"/>
      <c r="I74" s="3"/>
    </row>
    <row r="75" spans="1:7" ht="13.5" thickBot="1">
      <c r="A75" s="150"/>
      <c r="B75" s="151"/>
      <c r="C75" s="152"/>
      <c r="D75" s="129"/>
      <c r="E75" s="15"/>
      <c r="F75" s="153"/>
      <c r="G75" s="129"/>
    </row>
    <row r="76" spans="2:8" ht="12.75">
      <c r="B76" s="154"/>
      <c r="C76" s="15"/>
      <c r="D76" s="155"/>
      <c r="E76" s="15"/>
      <c r="F76" s="15"/>
      <c r="G76" s="15"/>
      <c r="H76" s="156"/>
    </row>
    <row r="77" spans="2:8" ht="12.75">
      <c r="B77" s="154"/>
      <c r="C77" s="15"/>
      <c r="D77" s="155"/>
      <c r="E77" s="15"/>
      <c r="F77" s="15"/>
      <c r="G77" s="15"/>
      <c r="H77" s="156"/>
    </row>
    <row r="78" spans="2:8" ht="12.75">
      <c r="B78" s="154"/>
      <c r="C78" s="15"/>
      <c r="D78" s="155"/>
      <c r="E78" s="15"/>
      <c r="F78" s="15"/>
      <c r="G78" s="15"/>
      <c r="H78" s="156"/>
    </row>
    <row r="80" spans="2:3" ht="12.75">
      <c r="B80" s="157" t="s">
        <v>78</v>
      </c>
      <c r="C80" s="157" t="s">
        <v>79</v>
      </c>
    </row>
    <row r="81" spans="1:4" ht="12.75">
      <c r="A81" s="158">
        <v>1</v>
      </c>
      <c r="B81" t="s">
        <v>80</v>
      </c>
      <c r="C81" t="s">
        <v>81</v>
      </c>
      <c r="D81" s="24"/>
    </row>
    <row r="82" spans="1:4" ht="12.75">
      <c r="A82" s="159">
        <v>2</v>
      </c>
      <c r="B82" s="160" t="s">
        <v>82</v>
      </c>
      <c r="C82" s="160" t="s">
        <v>83</v>
      </c>
      <c r="D82" s="161"/>
    </row>
    <row r="83" spans="1:4" ht="12.75">
      <c r="A83" s="162">
        <v>3</v>
      </c>
      <c r="B83" s="24" t="s">
        <v>84</v>
      </c>
      <c r="C83" s="24" t="s">
        <v>83</v>
      </c>
      <c r="D83" s="24"/>
    </row>
    <row r="84" spans="1:4" ht="12.75">
      <c r="A84" s="162">
        <v>4</v>
      </c>
      <c r="B84" s="24" t="s">
        <v>85</v>
      </c>
      <c r="C84" s="24" t="s">
        <v>86</v>
      </c>
      <c r="D84" s="24"/>
    </row>
    <row r="85" spans="1:4" ht="12.75">
      <c r="A85" s="162">
        <v>5</v>
      </c>
      <c r="B85" s="24" t="s">
        <v>87</v>
      </c>
      <c r="C85" s="24" t="s">
        <v>86</v>
      </c>
      <c r="D85" s="24"/>
    </row>
    <row r="86" spans="1:4" ht="12.75">
      <c r="A86" s="162">
        <v>6</v>
      </c>
      <c r="B86" s="24" t="s">
        <v>88</v>
      </c>
      <c r="C86" s="24" t="s">
        <v>89</v>
      </c>
      <c r="D86" s="24"/>
    </row>
    <row r="87" spans="1:4" ht="12.75">
      <c r="A87" s="162">
        <v>7</v>
      </c>
      <c r="B87" s="24" t="s">
        <v>90</v>
      </c>
      <c r="C87" s="24" t="s">
        <v>91</v>
      </c>
      <c r="D87" s="24"/>
    </row>
    <row r="88" spans="1:4" ht="12.75">
      <c r="A88" s="162">
        <v>8</v>
      </c>
      <c r="B88" s="24" t="s">
        <v>92</v>
      </c>
      <c r="C88" s="24" t="s">
        <v>93</v>
      </c>
      <c r="D88" s="24"/>
    </row>
    <row r="89" spans="1:4" ht="12.75">
      <c r="A89" s="162">
        <v>9</v>
      </c>
      <c r="B89" s="24" t="s">
        <v>92</v>
      </c>
      <c r="C89" s="24" t="s">
        <v>94</v>
      </c>
      <c r="D89" s="24"/>
    </row>
    <row r="90" spans="1:4" ht="12.75">
      <c r="A90" s="162">
        <v>10</v>
      </c>
      <c r="B90" s="24" t="s">
        <v>95</v>
      </c>
      <c r="C90" s="24" t="s">
        <v>96</v>
      </c>
      <c r="D90" s="24"/>
    </row>
    <row r="91" spans="1:4" ht="12.75">
      <c r="A91" s="162">
        <v>11</v>
      </c>
      <c r="B91" s="24" t="s">
        <v>97</v>
      </c>
      <c r="C91" s="24" t="s">
        <v>98</v>
      </c>
      <c r="D91" s="24"/>
    </row>
    <row r="92" spans="1:4" ht="12.75">
      <c r="A92" s="162">
        <v>12</v>
      </c>
      <c r="B92" s="24" t="s">
        <v>99</v>
      </c>
      <c r="C92" s="24" t="s">
        <v>98</v>
      </c>
      <c r="D92" s="24"/>
    </row>
    <row r="93" spans="1:4" ht="12.75">
      <c r="A93" s="162">
        <v>13</v>
      </c>
      <c r="B93" s="24" t="s">
        <v>100</v>
      </c>
      <c r="C93" s="24" t="s">
        <v>101</v>
      </c>
      <c r="D93" s="24"/>
    </row>
    <row r="94" spans="1:4" ht="12.75">
      <c r="A94" s="162">
        <v>14</v>
      </c>
      <c r="B94" s="24" t="s">
        <v>102</v>
      </c>
      <c r="C94" s="24" t="s">
        <v>101</v>
      </c>
      <c r="D94" s="24"/>
    </row>
    <row r="95" spans="1:4" ht="12.75">
      <c r="A95" s="162">
        <v>15</v>
      </c>
      <c r="B95" s="24" t="s">
        <v>103</v>
      </c>
      <c r="C95" s="24" t="s">
        <v>104</v>
      </c>
      <c r="D95" s="24"/>
    </row>
    <row r="96" spans="1:4" ht="12.75">
      <c r="A96" s="162">
        <v>16</v>
      </c>
      <c r="B96" s="24" t="s">
        <v>105</v>
      </c>
      <c r="C96" s="24" t="s">
        <v>104</v>
      </c>
      <c r="D96" s="24"/>
    </row>
    <row r="97" spans="1:4" ht="12.75">
      <c r="A97" s="162">
        <v>17</v>
      </c>
      <c r="B97" s="24" t="s">
        <v>106</v>
      </c>
      <c r="C97" s="24" t="s">
        <v>107</v>
      </c>
      <c r="D97" s="24"/>
    </row>
    <row r="98" spans="1:4" ht="12.75">
      <c r="A98" s="162">
        <v>18</v>
      </c>
      <c r="B98" s="24" t="s">
        <v>108</v>
      </c>
      <c r="C98" s="24" t="s">
        <v>109</v>
      </c>
      <c r="D98" s="24"/>
    </row>
    <row r="99" spans="1:4" ht="12.75">
      <c r="A99" s="162">
        <v>19</v>
      </c>
      <c r="B99" s="24" t="s">
        <v>110</v>
      </c>
      <c r="C99" s="24" t="s">
        <v>111</v>
      </c>
      <c r="D99" s="24"/>
    </row>
    <row r="100" spans="1:4" ht="12.75">
      <c r="A100" s="162">
        <v>20</v>
      </c>
      <c r="B100" s="24" t="s">
        <v>112</v>
      </c>
      <c r="C100" s="24" t="s">
        <v>96</v>
      </c>
      <c r="D100" s="24"/>
    </row>
    <row r="101" spans="1:3" ht="12.75">
      <c r="A101" s="162">
        <v>21</v>
      </c>
      <c r="B101" s="24" t="s">
        <v>113</v>
      </c>
      <c r="C101" s="24" t="s">
        <v>109</v>
      </c>
    </row>
    <row r="102" spans="1:3" ht="12.75">
      <c r="A102" s="162">
        <v>22</v>
      </c>
      <c r="B102" s="24" t="s">
        <v>114</v>
      </c>
      <c r="C102" s="24" t="s">
        <v>104</v>
      </c>
    </row>
    <row r="103" ht="12.75">
      <c r="A103" s="162"/>
    </row>
  </sheetData>
  <mergeCells count="6">
    <mergeCell ref="I53:I57"/>
    <mergeCell ref="F58:G58"/>
    <mergeCell ref="A1:I1"/>
    <mergeCell ref="C4:D4"/>
    <mergeCell ref="F4:G4"/>
    <mergeCell ref="F44:G44"/>
  </mergeCells>
  <printOptions/>
  <pageMargins left="0.74" right="0.5" top="0.69" bottom="0.66" header="0.34" footer="0.3"/>
  <pageSetup fitToHeight="3" fitToWidth="1" horizontalDpi="600" verticalDpi="600" orientation="landscape" scale="78" r:id="rId3"/>
  <headerFooter alignWithMargins="0">
    <oddFooter>&amp;CPage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C103"/>
  <sheetViews>
    <sheetView tabSelected="1" workbookViewId="0" topLeftCell="A23">
      <selection activeCell="S75" sqref="S75"/>
    </sheetView>
  </sheetViews>
  <sheetFormatPr defaultColWidth="9.140625" defaultRowHeight="12.75"/>
  <cols>
    <col min="1" max="1" width="3.8515625" style="197" customWidth="1"/>
    <col min="2" max="2" width="51.28125" style="197" customWidth="1"/>
    <col min="3" max="3" width="12.28125" style="197" customWidth="1"/>
    <col min="4" max="4" width="2.7109375" style="197" customWidth="1"/>
    <col min="5" max="5" width="18.140625" style="197" customWidth="1"/>
    <col min="6" max="6" width="2.57421875" style="197" customWidth="1"/>
    <col min="7" max="7" width="17.57421875" style="197" customWidth="1"/>
    <col min="8" max="8" width="2.7109375" style="197" customWidth="1"/>
    <col min="9" max="9" width="18.57421875" style="197" customWidth="1"/>
    <col min="10" max="10" width="2.7109375" style="197" customWidth="1"/>
    <col min="11" max="11" width="18.28125" style="197" customWidth="1"/>
    <col min="12" max="12" width="2.421875" style="197" customWidth="1"/>
    <col min="13" max="13" width="10.140625" style="197" customWidth="1"/>
    <col min="14" max="14" width="9.140625" style="197" customWidth="1"/>
    <col min="15" max="15" width="12.00390625" style="197" customWidth="1"/>
    <col min="16" max="18" width="9.140625" style="197" customWidth="1"/>
    <col min="19" max="19" width="11.28125" style="197" bestFit="1" customWidth="1"/>
    <col min="20" max="20" width="9.140625" style="197" customWidth="1"/>
    <col min="21" max="21" width="14.28125" style="197" customWidth="1"/>
    <col min="22" max="22" width="9.140625" style="197" customWidth="1"/>
    <col min="23" max="23" width="14.8515625" style="197" customWidth="1"/>
    <col min="24" max="24" width="9.7109375" style="197" customWidth="1"/>
    <col min="25" max="25" width="15.140625" style="197" customWidth="1"/>
    <col min="26" max="26" width="9.140625" style="197" customWidth="1"/>
    <col min="27" max="27" width="13.00390625" style="197" customWidth="1"/>
    <col min="28" max="28" width="9.140625" style="197" customWidth="1"/>
    <col min="29" max="29" width="12.8515625" style="197" customWidth="1"/>
    <col min="30" max="16384" width="9.140625" style="197" customWidth="1"/>
  </cols>
  <sheetData>
    <row r="1" spans="1:11" ht="15.75">
      <c r="A1" s="253" t="s">
        <v>134</v>
      </c>
      <c r="B1" s="253"/>
      <c r="C1" s="253"/>
      <c r="D1" s="253"/>
      <c r="E1" s="253"/>
      <c r="F1" s="253"/>
      <c r="G1" s="253"/>
      <c r="H1" s="253"/>
      <c r="I1" s="253"/>
      <c r="J1" s="253"/>
      <c r="K1" s="253"/>
    </row>
    <row r="2" spans="1:11" ht="15.75">
      <c r="A2" s="167"/>
      <c r="B2" s="167"/>
      <c r="C2" s="167"/>
      <c r="D2" s="167"/>
      <c r="E2" s="167"/>
      <c r="F2" s="167"/>
      <c r="G2" s="167"/>
      <c r="H2" s="167"/>
      <c r="I2" s="167"/>
      <c r="J2" s="167"/>
      <c r="K2" s="167"/>
    </row>
    <row r="3" spans="1:11" s="222" customFormat="1" ht="12.75" customHeight="1" thickBot="1">
      <c r="A3" s="221"/>
      <c r="B3" s="221"/>
      <c r="C3" s="221"/>
      <c r="E3" s="221"/>
      <c r="G3" s="221"/>
      <c r="I3" s="221"/>
      <c r="K3" s="221"/>
    </row>
    <row r="4" spans="1:11" ht="12.75" customHeight="1" thickBot="1">
      <c r="A4" s="223"/>
      <c r="B4" s="223"/>
      <c r="C4" s="223"/>
      <c r="E4" s="261" t="s">
        <v>122</v>
      </c>
      <c r="F4" s="262"/>
      <c r="G4" s="263"/>
      <c r="I4" s="264" t="s">
        <v>123</v>
      </c>
      <c r="J4" s="265"/>
      <c r="K4" s="266"/>
    </row>
    <row r="5" spans="1:11" ht="12.75" customHeight="1">
      <c r="A5" s="223"/>
      <c r="B5" s="223"/>
      <c r="C5" s="223"/>
      <c r="E5" s="224" t="s">
        <v>124</v>
      </c>
      <c r="F5" s="223"/>
      <c r="G5" s="224" t="s">
        <v>127</v>
      </c>
      <c r="I5" s="224" t="s">
        <v>124</v>
      </c>
      <c r="J5" s="223"/>
      <c r="K5" s="224" t="s">
        <v>127</v>
      </c>
    </row>
    <row r="6" spans="1:11" ht="12.75" customHeight="1">
      <c r="A6" s="223"/>
      <c r="B6" s="223"/>
      <c r="C6" s="223"/>
      <c r="E6" s="223" t="s">
        <v>125</v>
      </c>
      <c r="F6" s="223"/>
      <c r="G6" s="223" t="s">
        <v>126</v>
      </c>
      <c r="I6" s="223" t="s">
        <v>125</v>
      </c>
      <c r="J6" s="223"/>
      <c r="K6" s="223" t="s">
        <v>126</v>
      </c>
    </row>
    <row r="7" spans="1:11" ht="12.75" customHeight="1" thickBot="1">
      <c r="A7" s="223"/>
      <c r="B7" s="223"/>
      <c r="C7" s="223"/>
      <c r="E7" s="154"/>
      <c r="G7" s="154"/>
      <c r="I7" s="154"/>
      <c r="K7" s="154"/>
    </row>
    <row r="8" spans="1:11" ht="12.75">
      <c r="A8" s="198"/>
      <c r="B8" s="5" t="s">
        <v>3</v>
      </c>
      <c r="C8" s="166" t="s">
        <v>4</v>
      </c>
      <c r="E8" s="249" t="s">
        <v>148</v>
      </c>
      <c r="G8" s="249" t="s">
        <v>147</v>
      </c>
      <c r="I8" s="249" t="s">
        <v>149</v>
      </c>
      <c r="K8" s="249" t="s">
        <v>150</v>
      </c>
    </row>
    <row r="9" spans="1:11" ht="13.5" thickBot="1">
      <c r="A9" s="199"/>
      <c r="B9" s="200"/>
      <c r="C9" s="201"/>
      <c r="E9" s="202"/>
      <c r="G9" s="202"/>
      <c r="I9" s="202"/>
      <c r="K9" s="202"/>
    </row>
    <row r="10" spans="1:12" ht="12.75">
      <c r="A10" s="11">
        <v>1</v>
      </c>
      <c r="B10" s="12" t="s">
        <v>6</v>
      </c>
      <c r="C10" s="203"/>
      <c r="D10" s="204"/>
      <c r="E10" s="205"/>
      <c r="F10" s="204"/>
      <c r="G10" s="205"/>
      <c r="H10" s="204"/>
      <c r="I10" s="205"/>
      <c r="J10" s="204"/>
      <c r="K10" s="205"/>
      <c r="L10" s="204"/>
    </row>
    <row r="11" spans="1:12" ht="12.75">
      <c r="A11" s="17"/>
      <c r="B11" s="18" t="s">
        <v>7</v>
      </c>
      <c r="C11" s="172"/>
      <c r="D11" s="204"/>
      <c r="E11" s="206"/>
      <c r="F11" s="204"/>
      <c r="G11" s="206"/>
      <c r="H11" s="204"/>
      <c r="I11" s="206"/>
      <c r="J11" s="204"/>
      <c r="K11" s="206"/>
      <c r="L11" s="204"/>
    </row>
    <row r="12" spans="1:12" ht="25.5" customHeight="1">
      <c r="A12" s="22"/>
      <c r="B12" s="23"/>
      <c r="C12" s="207"/>
      <c r="D12" s="204"/>
      <c r="E12" s="267" t="s">
        <v>8</v>
      </c>
      <c r="F12" s="268"/>
      <c r="G12" s="269"/>
      <c r="H12" s="204"/>
      <c r="I12" s="267" t="s">
        <v>128</v>
      </c>
      <c r="J12" s="268"/>
      <c r="K12" s="269"/>
      <c r="L12" s="204"/>
    </row>
    <row r="13" spans="1:12" ht="12.75">
      <c r="A13" s="22"/>
      <c r="B13" s="103" t="s">
        <v>139</v>
      </c>
      <c r="C13" s="208">
        <v>600</v>
      </c>
      <c r="D13" s="204"/>
      <c r="E13" s="186">
        <f>C13*18*2</f>
        <v>21600</v>
      </c>
      <c r="F13" s="204"/>
      <c r="G13" s="186">
        <f>E13</f>
        <v>21600</v>
      </c>
      <c r="H13" s="204"/>
      <c r="I13" s="186">
        <f>C13*13*2</f>
        <v>15600</v>
      </c>
      <c r="J13" s="204"/>
      <c r="K13" s="186">
        <f>I13</f>
        <v>15600</v>
      </c>
      <c r="L13" s="204"/>
    </row>
    <row r="14" spans="1:12" ht="12.75">
      <c r="A14" s="22"/>
      <c r="B14" s="103" t="s">
        <v>11</v>
      </c>
      <c r="C14" s="88">
        <v>1250</v>
      </c>
      <c r="D14" s="204"/>
      <c r="E14" s="186">
        <f>C14*2</f>
        <v>2500</v>
      </c>
      <c r="F14" s="204"/>
      <c r="G14" s="186">
        <f>E14</f>
        <v>2500</v>
      </c>
      <c r="H14" s="204"/>
      <c r="I14" s="186">
        <f>C14*2</f>
        <v>2500</v>
      </c>
      <c r="J14" s="204"/>
      <c r="K14" s="186">
        <f>I14</f>
        <v>2500</v>
      </c>
      <c r="L14" s="204"/>
    </row>
    <row r="15" spans="1:12" ht="12.75">
      <c r="A15" s="22"/>
      <c r="B15" s="86" t="s">
        <v>140</v>
      </c>
      <c r="C15" s="172">
        <v>500</v>
      </c>
      <c r="D15" s="204"/>
      <c r="E15" s="186">
        <f>C15*25*3</f>
        <v>37500</v>
      </c>
      <c r="F15" s="204"/>
      <c r="G15" s="186">
        <f>E15</f>
        <v>37500</v>
      </c>
      <c r="H15" s="204"/>
      <c r="I15" s="186">
        <f>C15*20*3</f>
        <v>30000</v>
      </c>
      <c r="J15" s="204"/>
      <c r="K15" s="186">
        <f>I15</f>
        <v>30000</v>
      </c>
      <c r="L15" s="204"/>
    </row>
    <row r="16" spans="1:12" ht="12.75">
      <c r="A16" s="22"/>
      <c r="B16" s="86" t="s">
        <v>15</v>
      </c>
      <c r="C16" s="88">
        <v>500</v>
      </c>
      <c r="D16" s="204"/>
      <c r="E16" s="186">
        <f>C16*2*3</f>
        <v>3000</v>
      </c>
      <c r="F16" s="204"/>
      <c r="G16" s="186">
        <f>E16</f>
        <v>3000</v>
      </c>
      <c r="H16" s="204"/>
      <c r="I16" s="186">
        <f>C16*2*3</f>
        <v>3000</v>
      </c>
      <c r="J16" s="204"/>
      <c r="K16" s="186">
        <f>I16</f>
        <v>3000</v>
      </c>
      <c r="L16" s="204"/>
    </row>
    <row r="17" spans="1:12" s="39" customFormat="1" ht="13.5" thickBot="1">
      <c r="A17" s="32"/>
      <c r="B17" s="33" t="s">
        <v>141</v>
      </c>
      <c r="C17" s="35">
        <v>200</v>
      </c>
      <c r="D17" s="36"/>
      <c r="E17" s="178">
        <f>C17*25</f>
        <v>5000</v>
      </c>
      <c r="F17" s="36"/>
      <c r="G17" s="186">
        <f>E17</f>
        <v>5000</v>
      </c>
      <c r="H17" s="36"/>
      <c r="I17" s="178">
        <f>C17*20</f>
        <v>4000</v>
      </c>
      <c r="J17" s="36"/>
      <c r="K17" s="178">
        <f>I17</f>
        <v>4000</v>
      </c>
      <c r="L17" s="36"/>
    </row>
    <row r="18" spans="1:15" ht="13.5" thickBot="1">
      <c r="A18" s="40"/>
      <c r="B18" s="41" t="s">
        <v>20</v>
      </c>
      <c r="C18" s="168"/>
      <c r="D18" s="204"/>
      <c r="E18" s="179">
        <f>SUM(E13:E17)</f>
        <v>69600</v>
      </c>
      <c r="F18" s="204"/>
      <c r="G18" s="179">
        <f>SUM(G13:G17)</f>
        <v>69600</v>
      </c>
      <c r="H18" s="204"/>
      <c r="I18" s="242">
        <f>SUM(I13:I17)</f>
        <v>55100</v>
      </c>
      <c r="J18" s="204"/>
      <c r="K18" s="242">
        <f>SUM(K13:K17)</f>
        <v>55100</v>
      </c>
      <c r="L18" s="204"/>
      <c r="M18" s="276">
        <v>55100</v>
      </c>
      <c r="N18" s="204"/>
      <c r="O18" s="276">
        <v>55100</v>
      </c>
    </row>
    <row r="19" spans="1:12" ht="13.5" thickBot="1">
      <c r="A19" s="46"/>
      <c r="B19" s="209"/>
      <c r="C19" s="210"/>
      <c r="D19" s="204"/>
      <c r="E19" s="211"/>
      <c r="F19" s="204"/>
      <c r="G19" s="211"/>
      <c r="H19" s="204"/>
      <c r="I19" s="211"/>
      <c r="J19" s="204"/>
      <c r="K19" s="211"/>
      <c r="L19" s="204"/>
    </row>
    <row r="20" spans="1:12" ht="12.75">
      <c r="A20" s="11">
        <v>2</v>
      </c>
      <c r="B20" s="12" t="s">
        <v>21</v>
      </c>
      <c r="C20" s="203"/>
      <c r="D20" s="204"/>
      <c r="E20" s="205"/>
      <c r="F20" s="204"/>
      <c r="G20" s="205"/>
      <c r="H20" s="204"/>
      <c r="I20" s="205"/>
      <c r="J20" s="204"/>
      <c r="K20" s="205"/>
      <c r="L20" s="204"/>
    </row>
    <row r="21" spans="1:12" ht="12.75">
      <c r="A21" s="17"/>
      <c r="B21" s="51" t="s">
        <v>22</v>
      </c>
      <c r="C21" s="174"/>
      <c r="D21" s="204"/>
      <c r="E21" s="206"/>
      <c r="F21" s="204"/>
      <c r="G21" s="206"/>
      <c r="H21" s="204"/>
      <c r="I21" s="206"/>
      <c r="J21" s="204"/>
      <c r="K21" s="206"/>
      <c r="L21" s="204"/>
    </row>
    <row r="22" spans="1:12" ht="12.75">
      <c r="A22" s="22"/>
      <c r="B22" s="86" t="s">
        <v>23</v>
      </c>
      <c r="C22" s="172">
        <v>75</v>
      </c>
      <c r="D22" s="204"/>
      <c r="E22" s="186">
        <f>C22*30*2</f>
        <v>4500</v>
      </c>
      <c r="F22" s="204"/>
      <c r="G22" s="186">
        <f>E22</f>
        <v>4500</v>
      </c>
      <c r="H22" s="204"/>
      <c r="I22" s="186">
        <f>E22</f>
        <v>4500</v>
      </c>
      <c r="J22" s="204"/>
      <c r="K22" s="186">
        <f>I22</f>
        <v>4500</v>
      </c>
      <c r="L22" s="204"/>
    </row>
    <row r="23" spans="1:12" ht="12.75">
      <c r="A23" s="22"/>
      <c r="B23" s="86" t="s">
        <v>25</v>
      </c>
      <c r="C23" s="88">
        <v>5</v>
      </c>
      <c r="D23" s="204"/>
      <c r="E23" s="186">
        <f>C23*30*2*2</f>
        <v>600</v>
      </c>
      <c r="F23" s="204"/>
      <c r="G23" s="186">
        <f>E23</f>
        <v>600</v>
      </c>
      <c r="H23" s="204"/>
      <c r="I23" s="186">
        <f>E23</f>
        <v>600</v>
      </c>
      <c r="J23" s="204"/>
      <c r="K23" s="186">
        <f>I23</f>
        <v>600</v>
      </c>
      <c r="L23" s="204"/>
    </row>
    <row r="24" spans="1:12" ht="12.75">
      <c r="A24" s="22"/>
      <c r="B24" s="86" t="s">
        <v>27</v>
      </c>
      <c r="C24" s="88"/>
      <c r="D24" s="204"/>
      <c r="E24" s="186"/>
      <c r="F24" s="204"/>
      <c r="G24" s="186"/>
      <c r="H24" s="204"/>
      <c r="I24" s="186"/>
      <c r="J24" s="204"/>
      <c r="K24" s="186"/>
      <c r="L24" s="204"/>
    </row>
    <row r="25" spans="1:12" ht="12.75">
      <c r="A25" s="22"/>
      <c r="B25" s="86" t="s">
        <v>28</v>
      </c>
      <c r="C25" s="172">
        <v>35</v>
      </c>
      <c r="D25" s="204"/>
      <c r="E25" s="186">
        <f>C25*30</f>
        <v>1050</v>
      </c>
      <c r="F25" s="204"/>
      <c r="G25" s="186">
        <f>E25</f>
        <v>1050</v>
      </c>
      <c r="H25" s="204"/>
      <c r="I25" s="186">
        <f>E25</f>
        <v>1050</v>
      </c>
      <c r="J25" s="204"/>
      <c r="K25" s="186">
        <f>I25</f>
        <v>1050</v>
      </c>
      <c r="L25" s="204"/>
    </row>
    <row r="26" spans="1:12" ht="12.75">
      <c r="A26" s="22"/>
      <c r="B26" s="86" t="s">
        <v>30</v>
      </c>
      <c r="C26" s="172">
        <v>300</v>
      </c>
      <c r="D26" s="204"/>
      <c r="E26" s="186">
        <f>C26*2</f>
        <v>600</v>
      </c>
      <c r="F26" s="204"/>
      <c r="G26" s="186">
        <f>E26</f>
        <v>600</v>
      </c>
      <c r="H26" s="204"/>
      <c r="I26" s="186">
        <f>E26</f>
        <v>600</v>
      </c>
      <c r="J26" s="204"/>
      <c r="K26" s="186">
        <f>I26</f>
        <v>600</v>
      </c>
      <c r="L26" s="204"/>
    </row>
    <row r="27" spans="1:18" ht="12.75">
      <c r="A27" s="22"/>
      <c r="B27" s="53" t="s">
        <v>31</v>
      </c>
      <c r="C27" s="88"/>
      <c r="D27" s="204"/>
      <c r="E27" s="180">
        <f>SUM(E22:E26)</f>
        <v>6750</v>
      </c>
      <c r="F27" s="204"/>
      <c r="G27" s="180">
        <f>SUM(G22:G26)</f>
        <v>6750</v>
      </c>
      <c r="H27" s="204"/>
      <c r="I27" s="180">
        <f>SUM(I22:I26)</f>
        <v>6750</v>
      </c>
      <c r="J27" s="204"/>
      <c r="K27" s="180">
        <f>SUM(K22:K26)</f>
        <v>6750</v>
      </c>
      <c r="L27" s="204"/>
      <c r="Q27" s="197">
        <f>9300*18</f>
        <v>167400</v>
      </c>
      <c r="R27" s="197">
        <f>9300*13</f>
        <v>120900</v>
      </c>
    </row>
    <row r="28" spans="1:12" ht="13.5" thickBot="1">
      <c r="A28" s="22"/>
      <c r="B28" s="55" t="s">
        <v>32</v>
      </c>
      <c r="C28" s="88"/>
      <c r="D28" s="204"/>
      <c r="E28" s="181">
        <f>E27*5</f>
        <v>33750</v>
      </c>
      <c r="F28" s="204"/>
      <c r="G28" s="182">
        <f>G27*5</f>
        <v>33750</v>
      </c>
      <c r="H28" s="204"/>
      <c r="I28" s="181">
        <f>I27*5</f>
        <v>33750</v>
      </c>
      <c r="J28" s="204"/>
      <c r="K28" s="182">
        <f>K27*5</f>
        <v>33750</v>
      </c>
      <c r="L28" s="204"/>
    </row>
    <row r="29" spans="1:15" s="39" customFormat="1" ht="13.5" thickBot="1">
      <c r="A29" s="32"/>
      <c r="B29" s="57" t="s">
        <v>129</v>
      </c>
      <c r="C29" s="35"/>
      <c r="D29" s="36"/>
      <c r="E29" s="182">
        <f>E28*18</f>
        <v>607500</v>
      </c>
      <c r="F29" s="36"/>
      <c r="G29" s="179">
        <f>G28*18</f>
        <v>607500</v>
      </c>
      <c r="H29" s="36"/>
      <c r="I29" s="182">
        <f>I28*13</f>
        <v>438750</v>
      </c>
      <c r="J29" s="36"/>
      <c r="K29" s="242">
        <f>K28*13</f>
        <v>438750</v>
      </c>
      <c r="L29" s="36"/>
      <c r="M29" s="277">
        <v>438750</v>
      </c>
      <c r="O29" s="277">
        <v>438750</v>
      </c>
    </row>
    <row r="30" spans="1:13" ht="13.5" thickBot="1">
      <c r="A30" s="40"/>
      <c r="B30" s="64" t="s">
        <v>130</v>
      </c>
      <c r="C30" s="43"/>
      <c r="D30" s="204"/>
      <c r="E30" s="179">
        <f>E29*2</f>
        <v>1215000</v>
      </c>
      <c r="F30" s="204"/>
      <c r="G30" s="230"/>
      <c r="H30" s="204"/>
      <c r="I30" s="242">
        <f>I29*2</f>
        <v>877500</v>
      </c>
      <c r="J30" s="204"/>
      <c r="K30" s="230"/>
      <c r="L30" s="204"/>
      <c r="M30" s="277">
        <v>877500</v>
      </c>
    </row>
    <row r="31" spans="1:12" ht="13.5" thickBot="1">
      <c r="A31" s="69"/>
      <c r="B31" s="70"/>
      <c r="C31" s="115"/>
      <c r="D31" s="204"/>
      <c r="E31" s="183"/>
      <c r="F31" s="204"/>
      <c r="G31" s="229"/>
      <c r="H31" s="204"/>
      <c r="I31" s="183"/>
      <c r="J31" s="204"/>
      <c r="K31" s="229"/>
      <c r="L31" s="204"/>
    </row>
    <row r="32" spans="1:12" ht="25.5">
      <c r="A32" s="76">
        <v>3</v>
      </c>
      <c r="B32" s="77" t="s">
        <v>40</v>
      </c>
      <c r="C32" s="79"/>
      <c r="D32" s="204"/>
      <c r="E32" s="184"/>
      <c r="F32" s="204"/>
      <c r="G32" s="184"/>
      <c r="H32" s="204"/>
      <c r="I32" s="184"/>
      <c r="J32" s="204"/>
      <c r="K32" s="184"/>
      <c r="L32" s="204"/>
    </row>
    <row r="33" spans="1:12" ht="25.5">
      <c r="A33" s="81"/>
      <c r="B33" s="18" t="s">
        <v>42</v>
      </c>
      <c r="C33" s="83"/>
      <c r="D33" s="204"/>
      <c r="E33" s="185"/>
      <c r="F33" s="204"/>
      <c r="G33" s="185"/>
      <c r="H33" s="204"/>
      <c r="I33" s="185"/>
      <c r="J33" s="204"/>
      <c r="K33" s="185"/>
      <c r="L33" s="204"/>
    </row>
    <row r="34" spans="1:12" ht="12.75">
      <c r="A34" s="85"/>
      <c r="B34" s="86" t="s">
        <v>44</v>
      </c>
      <c r="C34" s="88">
        <v>60</v>
      </c>
      <c r="D34" s="204"/>
      <c r="E34" s="186">
        <f>C34*50</f>
        <v>3000</v>
      </c>
      <c r="F34" s="204"/>
      <c r="G34" s="186">
        <f>E34</f>
        <v>3000</v>
      </c>
      <c r="H34" s="204"/>
      <c r="I34" s="186">
        <f>E34</f>
        <v>3000</v>
      </c>
      <c r="J34" s="204"/>
      <c r="K34" s="186">
        <f>I34</f>
        <v>3000</v>
      </c>
      <c r="L34" s="204"/>
    </row>
    <row r="35" spans="1:12" ht="12.75">
      <c r="A35" s="85"/>
      <c r="B35" s="86" t="s">
        <v>45</v>
      </c>
      <c r="C35" s="88">
        <v>5</v>
      </c>
      <c r="D35" s="204"/>
      <c r="E35" s="186">
        <f>C35*50*2</f>
        <v>500</v>
      </c>
      <c r="F35" s="204"/>
      <c r="G35" s="186">
        <f>E35</f>
        <v>500</v>
      </c>
      <c r="H35" s="204"/>
      <c r="I35" s="186">
        <f>E35</f>
        <v>500</v>
      </c>
      <c r="J35" s="204"/>
      <c r="K35" s="186">
        <f>I35</f>
        <v>500</v>
      </c>
      <c r="L35" s="204"/>
    </row>
    <row r="36" spans="1:12" ht="12.75">
      <c r="A36" s="85"/>
      <c r="B36" s="86" t="s">
        <v>46</v>
      </c>
      <c r="C36" s="88">
        <v>20</v>
      </c>
      <c r="D36" s="204"/>
      <c r="E36" s="186">
        <f>C36*2*50</f>
        <v>2000</v>
      </c>
      <c r="F36" s="204"/>
      <c r="G36" s="186">
        <f>E36</f>
        <v>2000</v>
      </c>
      <c r="H36" s="204"/>
      <c r="I36" s="186">
        <f>E36</f>
        <v>2000</v>
      </c>
      <c r="J36" s="204"/>
      <c r="K36" s="186">
        <f>I36</f>
        <v>2000</v>
      </c>
      <c r="L36" s="204"/>
    </row>
    <row r="37" spans="1:12" ht="12.75">
      <c r="A37" s="85"/>
      <c r="B37" s="86" t="s">
        <v>47</v>
      </c>
      <c r="C37" s="88">
        <v>25</v>
      </c>
      <c r="D37" s="204"/>
      <c r="E37" s="186">
        <f>C37*50</f>
        <v>1250</v>
      </c>
      <c r="F37" s="204"/>
      <c r="G37" s="186">
        <f>E37</f>
        <v>1250</v>
      </c>
      <c r="H37" s="204"/>
      <c r="I37" s="186">
        <f>E37</f>
        <v>1250</v>
      </c>
      <c r="J37" s="204"/>
      <c r="K37" s="186">
        <f>I37</f>
        <v>1250</v>
      </c>
      <c r="L37" s="204"/>
    </row>
    <row r="38" spans="1:12" ht="12.75">
      <c r="A38" s="85"/>
      <c r="B38" s="86" t="s">
        <v>48</v>
      </c>
      <c r="C38" s="88">
        <v>10</v>
      </c>
      <c r="D38" s="204"/>
      <c r="E38" s="186">
        <f>C38*50</f>
        <v>500</v>
      </c>
      <c r="F38" s="204"/>
      <c r="G38" s="186">
        <f>E38</f>
        <v>500</v>
      </c>
      <c r="H38" s="204"/>
      <c r="I38" s="186">
        <f>E38</f>
        <v>500</v>
      </c>
      <c r="J38" s="204"/>
      <c r="K38" s="186">
        <f>I38</f>
        <v>500</v>
      </c>
      <c r="L38" s="204"/>
    </row>
    <row r="39" spans="1:12" ht="13.5" thickBot="1">
      <c r="A39" s="32"/>
      <c r="B39" s="90" t="s">
        <v>31</v>
      </c>
      <c r="C39" s="169"/>
      <c r="D39" s="204"/>
      <c r="E39" s="187">
        <f>E38+E37+E36+E35+E34</f>
        <v>7250</v>
      </c>
      <c r="F39" s="204"/>
      <c r="G39" s="187">
        <f>G38+G37+G36+G35+G34</f>
        <v>7250</v>
      </c>
      <c r="H39" s="204"/>
      <c r="I39" s="187">
        <f>I38+I37+I36+I35+I34</f>
        <v>7250</v>
      </c>
      <c r="J39" s="204"/>
      <c r="K39" s="187">
        <f>K38+K37+K36+K35+K34</f>
        <v>7250</v>
      </c>
      <c r="L39" s="204"/>
    </row>
    <row r="40" spans="1:15" ht="13.5" thickBot="1">
      <c r="A40" s="40"/>
      <c r="B40" s="41" t="s">
        <v>145</v>
      </c>
      <c r="C40" s="43"/>
      <c r="D40" s="204"/>
      <c r="E40" s="179">
        <f>E39*18</f>
        <v>130500</v>
      </c>
      <c r="F40" s="204"/>
      <c r="G40" s="179">
        <f>G39*18</f>
        <v>130500</v>
      </c>
      <c r="H40" s="204"/>
      <c r="I40" s="179">
        <f>I39*18</f>
        <v>130500</v>
      </c>
      <c r="J40" s="204"/>
      <c r="K40" s="179">
        <f>K39*18</f>
        <v>130500</v>
      </c>
      <c r="L40" s="204"/>
      <c r="M40" s="276">
        <f>I39*13</f>
        <v>94250</v>
      </c>
      <c r="N40" s="204"/>
      <c r="O40" s="276">
        <f>K39*13</f>
        <v>94250</v>
      </c>
    </row>
    <row r="41" spans="1:12" ht="13.5" thickBot="1">
      <c r="A41" s="96"/>
      <c r="B41" s="97"/>
      <c r="C41" s="170"/>
      <c r="D41" s="204"/>
      <c r="E41" s="188"/>
      <c r="F41" s="204"/>
      <c r="G41" s="188"/>
      <c r="H41" s="204"/>
      <c r="I41" s="258" t="s">
        <v>146</v>
      </c>
      <c r="J41" s="259"/>
      <c r="K41" s="260"/>
      <c r="L41" s="204"/>
    </row>
    <row r="42" spans="1:12" ht="12.75">
      <c r="A42" s="76">
        <v>4</v>
      </c>
      <c r="B42" s="12" t="s">
        <v>50</v>
      </c>
      <c r="C42" s="79"/>
      <c r="D42" s="204"/>
      <c r="E42" s="184"/>
      <c r="F42" s="204"/>
      <c r="G42" s="184"/>
      <c r="H42" s="204"/>
      <c r="I42" s="184"/>
      <c r="J42" s="204"/>
      <c r="K42" s="184"/>
      <c r="L42" s="204"/>
    </row>
    <row r="43" spans="1:12" ht="25.5" customHeight="1">
      <c r="A43" s="85"/>
      <c r="B43" s="233" t="s">
        <v>131</v>
      </c>
      <c r="C43" s="171"/>
      <c r="D43" s="204"/>
      <c r="E43" s="255" t="s">
        <v>132</v>
      </c>
      <c r="F43" s="256"/>
      <c r="G43" s="257"/>
      <c r="H43" s="204"/>
      <c r="I43" s="255" t="s">
        <v>133</v>
      </c>
      <c r="J43" s="256"/>
      <c r="K43" s="257"/>
      <c r="L43" s="204"/>
    </row>
    <row r="44" spans="1:12" ht="12.75">
      <c r="A44" s="85"/>
      <c r="B44" s="103" t="s">
        <v>142</v>
      </c>
      <c r="C44" s="88">
        <v>800</v>
      </c>
      <c r="D44" s="204"/>
      <c r="E44" s="186">
        <f>C44*2*126</f>
        <v>201600</v>
      </c>
      <c r="F44" s="204"/>
      <c r="G44" s="186">
        <f>E44</f>
        <v>201600</v>
      </c>
      <c r="H44" s="204"/>
      <c r="I44" s="186">
        <f>C44*2*91</f>
        <v>145600</v>
      </c>
      <c r="J44" s="204"/>
      <c r="K44" s="186">
        <f>I44</f>
        <v>145600</v>
      </c>
      <c r="L44" s="204"/>
    </row>
    <row r="45" spans="1:12" ht="12.75">
      <c r="A45" s="85"/>
      <c r="B45" s="103" t="s">
        <v>55</v>
      </c>
      <c r="C45" s="88">
        <v>1230</v>
      </c>
      <c r="D45" s="204"/>
      <c r="E45" s="186">
        <f>C45*2</f>
        <v>2460</v>
      </c>
      <c r="F45" s="204"/>
      <c r="G45" s="186">
        <f>E45</f>
        <v>2460</v>
      </c>
      <c r="H45" s="204"/>
      <c r="I45" s="186">
        <f>C45*2</f>
        <v>2460</v>
      </c>
      <c r="J45" s="204"/>
      <c r="K45" s="186">
        <f>I45</f>
        <v>2460</v>
      </c>
      <c r="L45" s="204"/>
    </row>
    <row r="46" spans="1:12" ht="25.5">
      <c r="A46" s="85"/>
      <c r="B46" s="105" t="s">
        <v>143</v>
      </c>
      <c r="C46" s="172">
        <v>500</v>
      </c>
      <c r="D46" s="204"/>
      <c r="E46" s="186">
        <f>C46*126*3</f>
        <v>189000</v>
      </c>
      <c r="F46" s="204"/>
      <c r="G46" s="186">
        <f>E46</f>
        <v>189000</v>
      </c>
      <c r="H46" s="204"/>
      <c r="I46" s="186">
        <f>C46*91*3</f>
        <v>136500</v>
      </c>
      <c r="J46" s="204"/>
      <c r="K46" s="186">
        <f>I46</f>
        <v>136500</v>
      </c>
      <c r="L46" s="204"/>
    </row>
    <row r="47" spans="1:12" ht="12.75">
      <c r="A47" s="85"/>
      <c r="B47" s="86" t="s">
        <v>15</v>
      </c>
      <c r="C47" s="88">
        <v>500</v>
      </c>
      <c r="D47" s="204"/>
      <c r="E47" s="186">
        <f>C47*2*3</f>
        <v>3000</v>
      </c>
      <c r="F47" s="204"/>
      <c r="G47" s="186">
        <f>E47</f>
        <v>3000</v>
      </c>
      <c r="H47" s="204"/>
      <c r="I47" s="186">
        <f>C47*2*3</f>
        <v>3000</v>
      </c>
      <c r="J47" s="204"/>
      <c r="K47" s="186">
        <f>I47</f>
        <v>3000</v>
      </c>
      <c r="L47" s="204"/>
    </row>
    <row r="48" spans="1:12" ht="26.25" thickBot="1">
      <c r="A48" s="106"/>
      <c r="B48" s="107" t="s">
        <v>137</v>
      </c>
      <c r="C48" s="109">
        <v>75</v>
      </c>
      <c r="D48" s="204"/>
      <c r="E48" s="189">
        <f>C48*100</f>
        <v>7500</v>
      </c>
      <c r="F48" s="204"/>
      <c r="G48" s="186">
        <f>E48</f>
        <v>7500</v>
      </c>
      <c r="H48" s="204"/>
      <c r="I48" s="189">
        <f>C48*80</f>
        <v>6000</v>
      </c>
      <c r="J48" s="204"/>
      <c r="K48" s="186">
        <f>I48</f>
        <v>6000</v>
      </c>
      <c r="L48" s="204"/>
    </row>
    <row r="49" spans="1:15" ht="13.5" thickBot="1">
      <c r="A49" s="40"/>
      <c r="B49" s="110" t="s">
        <v>59</v>
      </c>
      <c r="C49" s="168"/>
      <c r="D49" s="204"/>
      <c r="E49" s="179">
        <f>E48+E47+E46+E45+E44</f>
        <v>403560</v>
      </c>
      <c r="F49" s="204"/>
      <c r="G49" s="179">
        <f>G48+G47+G46+G45+G44</f>
        <v>403560</v>
      </c>
      <c r="H49" s="204"/>
      <c r="I49" s="242">
        <f>I48+I47+I46+I45+I44</f>
        <v>293560</v>
      </c>
      <c r="J49" s="204"/>
      <c r="K49" s="242">
        <f>K48+K47+K46+K45+K44</f>
        <v>293560</v>
      </c>
      <c r="L49" s="204"/>
      <c r="M49" s="276">
        <v>293560</v>
      </c>
      <c r="N49" s="204"/>
      <c r="O49" s="276">
        <v>293560</v>
      </c>
    </row>
    <row r="50" spans="1:12" s="39" customFormat="1" ht="13.5" thickBot="1">
      <c r="A50" s="111"/>
      <c r="B50" s="70"/>
      <c r="C50" s="115"/>
      <c r="D50" s="36"/>
      <c r="E50" s="190"/>
      <c r="F50" s="36"/>
      <c r="G50" s="190"/>
      <c r="H50" s="36"/>
      <c r="I50" s="190"/>
      <c r="J50" s="36"/>
      <c r="K50" s="190"/>
      <c r="L50" s="36"/>
    </row>
    <row r="51" spans="1:12" ht="12.75" customHeight="1">
      <c r="A51" s="116">
        <v>5</v>
      </c>
      <c r="B51" s="117" t="s">
        <v>119</v>
      </c>
      <c r="C51" s="173"/>
      <c r="D51" s="204"/>
      <c r="E51" s="191"/>
      <c r="F51" s="204"/>
      <c r="G51" s="191"/>
      <c r="H51" s="204"/>
      <c r="I51" s="191"/>
      <c r="J51" s="204"/>
      <c r="K51" s="191"/>
      <c r="L51" s="204"/>
    </row>
    <row r="52" spans="1:12" ht="12.75" customHeight="1">
      <c r="A52" s="22"/>
      <c r="B52" s="103" t="s">
        <v>61</v>
      </c>
      <c r="C52" s="88">
        <v>2000</v>
      </c>
      <c r="D52" s="204"/>
      <c r="E52" s="180">
        <v>24000</v>
      </c>
      <c r="F52" s="204"/>
      <c r="G52" s="180">
        <v>24000</v>
      </c>
      <c r="H52" s="204"/>
      <c r="I52" s="180">
        <v>24000</v>
      </c>
      <c r="J52" s="204"/>
      <c r="K52" s="180">
        <v>24000</v>
      </c>
      <c r="L52" s="204"/>
    </row>
    <row r="53" spans="1:12" ht="12.75">
      <c r="A53" s="17"/>
      <c r="B53" s="122" t="s">
        <v>62</v>
      </c>
      <c r="C53" s="174">
        <v>300</v>
      </c>
      <c r="D53" s="204"/>
      <c r="E53" s="192">
        <f>300*12</f>
        <v>3600</v>
      </c>
      <c r="F53" s="204"/>
      <c r="G53" s="192">
        <f>300*12</f>
        <v>3600</v>
      </c>
      <c r="H53" s="204"/>
      <c r="I53" s="192">
        <f>300*12</f>
        <v>3600</v>
      </c>
      <c r="J53" s="204"/>
      <c r="K53" s="192">
        <f>300*12</f>
        <v>3600</v>
      </c>
      <c r="L53" s="204"/>
    </row>
    <row r="54" spans="1:12" ht="13.5" thickBot="1">
      <c r="A54" s="126"/>
      <c r="B54" s="127" t="s">
        <v>63</v>
      </c>
      <c r="C54" s="175"/>
      <c r="D54" s="204"/>
      <c r="E54" s="193">
        <f>E53+E52</f>
        <v>27600</v>
      </c>
      <c r="F54" s="204"/>
      <c r="G54" s="193">
        <f>G53+G52</f>
        <v>27600</v>
      </c>
      <c r="H54" s="204"/>
      <c r="I54" s="193">
        <f>I53+I52</f>
        <v>27600</v>
      </c>
      <c r="J54" s="204"/>
      <c r="K54" s="193">
        <f>K53+K52</f>
        <v>27600</v>
      </c>
      <c r="L54" s="204"/>
    </row>
    <row r="55" spans="1:15" ht="13.5" thickBot="1">
      <c r="A55" s="131"/>
      <c r="B55" s="132" t="s">
        <v>144</v>
      </c>
      <c r="C55" s="176"/>
      <c r="D55" s="204"/>
      <c r="E55" s="194">
        <f>E54*18</f>
        <v>496800</v>
      </c>
      <c r="F55" s="204"/>
      <c r="G55" s="194">
        <f>G54*18</f>
        <v>496800</v>
      </c>
      <c r="H55" s="204"/>
      <c r="I55" s="243">
        <f>I54*13</f>
        <v>358800</v>
      </c>
      <c r="J55" s="204"/>
      <c r="K55" s="243">
        <f>K54*13</f>
        <v>358800</v>
      </c>
      <c r="L55" s="204"/>
      <c r="M55" s="276">
        <v>358800</v>
      </c>
      <c r="N55" s="204"/>
      <c r="O55" s="276">
        <v>358800</v>
      </c>
    </row>
    <row r="56" spans="1:12" ht="13.5" thickBot="1">
      <c r="A56" s="17"/>
      <c r="B56" s="51"/>
      <c r="C56" s="174"/>
      <c r="D56" s="204"/>
      <c r="E56" s="195"/>
      <c r="F56" s="204"/>
      <c r="G56" s="195"/>
      <c r="H56" s="204"/>
      <c r="I56" s="195"/>
      <c r="J56" s="204"/>
      <c r="K56" s="195"/>
      <c r="L56" s="204"/>
    </row>
    <row r="57" spans="1:12" ht="12.75">
      <c r="A57" s="11">
        <v>6</v>
      </c>
      <c r="B57" s="5" t="s">
        <v>65</v>
      </c>
      <c r="C57" s="203"/>
      <c r="D57" s="204"/>
      <c r="E57" s="205"/>
      <c r="F57" s="204"/>
      <c r="G57" s="205"/>
      <c r="H57" s="204"/>
      <c r="I57" s="205"/>
      <c r="J57" s="204"/>
      <c r="K57" s="205"/>
      <c r="L57" s="204"/>
    </row>
    <row r="58" spans="1:12" ht="12.75">
      <c r="A58" s="22"/>
      <c r="B58" s="103" t="s">
        <v>61</v>
      </c>
      <c r="C58" s="88">
        <v>6000</v>
      </c>
      <c r="D58" s="204"/>
      <c r="E58" s="186">
        <f>C58*12</f>
        <v>72000</v>
      </c>
      <c r="F58" s="204"/>
      <c r="G58" s="186">
        <f>E58</f>
        <v>72000</v>
      </c>
      <c r="H58" s="204"/>
      <c r="I58" s="186">
        <f>E58</f>
        <v>72000</v>
      </c>
      <c r="J58" s="204"/>
      <c r="K58" s="186">
        <f>I58</f>
        <v>72000</v>
      </c>
      <c r="L58" s="204"/>
    </row>
    <row r="59" spans="1:12" ht="12.75">
      <c r="A59" s="22"/>
      <c r="B59" s="103" t="s">
        <v>62</v>
      </c>
      <c r="C59" s="88">
        <v>2500</v>
      </c>
      <c r="D59" s="204"/>
      <c r="E59" s="186">
        <f>C59*12</f>
        <v>30000</v>
      </c>
      <c r="F59" s="204"/>
      <c r="G59" s="186">
        <f>E59</f>
        <v>30000</v>
      </c>
      <c r="H59" s="204"/>
      <c r="I59" s="186">
        <f>E59</f>
        <v>30000</v>
      </c>
      <c r="J59" s="204"/>
      <c r="K59" s="186">
        <f>I59</f>
        <v>30000</v>
      </c>
      <c r="L59" s="204"/>
    </row>
    <row r="60" spans="1:12" ht="12.75">
      <c r="A60" s="22"/>
      <c r="B60" s="103" t="s">
        <v>67</v>
      </c>
      <c r="C60" s="88">
        <v>1000</v>
      </c>
      <c r="D60" s="204"/>
      <c r="E60" s="186">
        <f>C60*12</f>
        <v>12000</v>
      </c>
      <c r="F60" s="204"/>
      <c r="G60" s="186">
        <f>E60</f>
        <v>12000</v>
      </c>
      <c r="H60" s="204"/>
      <c r="I60" s="186">
        <f>E60</f>
        <v>12000</v>
      </c>
      <c r="J60" s="204"/>
      <c r="K60" s="186">
        <f>I60</f>
        <v>12000</v>
      </c>
      <c r="L60" s="204"/>
    </row>
    <row r="61" spans="1:12" ht="12.75">
      <c r="A61" s="22"/>
      <c r="B61" s="103" t="s">
        <v>69</v>
      </c>
      <c r="C61" s="88">
        <v>1000</v>
      </c>
      <c r="D61" s="204"/>
      <c r="E61" s="186">
        <f>C61*12</f>
        <v>12000</v>
      </c>
      <c r="F61" s="204"/>
      <c r="G61" s="186">
        <f>E61</f>
        <v>12000</v>
      </c>
      <c r="H61" s="204"/>
      <c r="I61" s="186">
        <f>E61</f>
        <v>12000</v>
      </c>
      <c r="J61" s="204"/>
      <c r="K61" s="186">
        <f>I61</f>
        <v>12000</v>
      </c>
      <c r="L61" s="204"/>
    </row>
    <row r="62" spans="1:12" ht="13.5" thickBot="1">
      <c r="A62" s="137"/>
      <c r="B62" s="212" t="s">
        <v>70</v>
      </c>
      <c r="C62" s="109">
        <v>500</v>
      </c>
      <c r="D62" s="204"/>
      <c r="E62" s="189">
        <f>C62*12</f>
        <v>6000</v>
      </c>
      <c r="F62" s="204"/>
      <c r="G62" s="231">
        <f>E62</f>
        <v>6000</v>
      </c>
      <c r="H62" s="204"/>
      <c r="I62" s="189">
        <f>E62</f>
        <v>6000</v>
      </c>
      <c r="J62" s="204"/>
      <c r="K62" s="189">
        <f>I62</f>
        <v>6000</v>
      </c>
      <c r="L62" s="204"/>
    </row>
    <row r="63" spans="1:12" ht="13.5" thickBot="1">
      <c r="A63" s="46"/>
      <c r="B63" s="209"/>
      <c r="C63" s="210"/>
      <c r="D63" s="204"/>
      <c r="E63" s="211"/>
      <c r="F63" s="204"/>
      <c r="G63" s="232"/>
      <c r="H63" s="204"/>
      <c r="I63" s="211"/>
      <c r="J63" s="204"/>
      <c r="K63" s="211"/>
      <c r="L63" s="204"/>
    </row>
    <row r="64" spans="1:12" ht="12.75">
      <c r="A64" s="11">
        <v>7</v>
      </c>
      <c r="B64" s="117" t="s">
        <v>72</v>
      </c>
      <c r="C64" s="173"/>
      <c r="D64" s="204"/>
      <c r="E64" s="213"/>
      <c r="F64" s="204"/>
      <c r="G64" s="213"/>
      <c r="H64" s="204"/>
      <c r="I64" s="213"/>
      <c r="J64" s="204"/>
      <c r="K64" s="213"/>
      <c r="L64" s="204"/>
    </row>
    <row r="65" spans="1:12" ht="13.5" thickBot="1">
      <c r="A65" s="137"/>
      <c r="B65" s="212" t="s">
        <v>73</v>
      </c>
      <c r="C65" s="109">
        <v>3000</v>
      </c>
      <c r="D65" s="204"/>
      <c r="E65" s="189">
        <f>C65*12</f>
        <v>36000</v>
      </c>
      <c r="F65" s="204"/>
      <c r="G65" s="189">
        <f>E65</f>
        <v>36000</v>
      </c>
      <c r="H65" s="204"/>
      <c r="I65" s="189">
        <v>0</v>
      </c>
      <c r="J65" s="204"/>
      <c r="K65" s="189">
        <v>0</v>
      </c>
      <c r="L65" s="204"/>
    </row>
    <row r="66" spans="1:12" ht="13.5" thickBot="1">
      <c r="A66" s="46"/>
      <c r="B66" s="209"/>
      <c r="C66" s="210"/>
      <c r="D66" s="204"/>
      <c r="E66" s="211"/>
      <c r="F66" s="204"/>
      <c r="G66" s="211"/>
      <c r="H66" s="204"/>
      <c r="I66" s="211"/>
      <c r="J66" s="204"/>
      <c r="K66" s="211"/>
      <c r="L66" s="204"/>
    </row>
    <row r="67" spans="1:15" ht="13.5" thickBot="1">
      <c r="A67" s="40"/>
      <c r="B67" s="41" t="s">
        <v>74</v>
      </c>
      <c r="C67" s="43">
        <f>C62+C61+C60+C59+C58+C65</f>
        <v>14000</v>
      </c>
      <c r="D67" s="204"/>
      <c r="E67" s="179">
        <f>SUM(E58:E65)</f>
        <v>168000</v>
      </c>
      <c r="F67" s="204"/>
      <c r="G67" s="179">
        <f>SUM(G58:G65)</f>
        <v>168000</v>
      </c>
      <c r="H67" s="204"/>
      <c r="I67" s="242">
        <f>SUM(I58:I65)</f>
        <v>132000</v>
      </c>
      <c r="J67" s="204"/>
      <c r="K67" s="242">
        <f>SUM(K58:K65)</f>
        <v>132000</v>
      </c>
      <c r="L67" s="204"/>
      <c r="M67" s="276">
        <v>132000</v>
      </c>
      <c r="N67" s="204"/>
      <c r="O67" s="276">
        <v>132000</v>
      </c>
    </row>
    <row r="68" spans="1:12" ht="13.5" thickBot="1">
      <c r="A68" s="46"/>
      <c r="B68" s="143"/>
      <c r="C68" s="210"/>
      <c r="D68" s="204"/>
      <c r="E68" s="196"/>
      <c r="F68" s="204"/>
      <c r="G68" s="196"/>
      <c r="H68" s="204"/>
      <c r="I68" s="196"/>
      <c r="J68" s="204"/>
      <c r="K68" s="196"/>
      <c r="L68" s="204"/>
    </row>
    <row r="69" spans="1:15" ht="13.5" thickBot="1">
      <c r="A69" s="40"/>
      <c r="B69" s="110" t="s">
        <v>75</v>
      </c>
      <c r="C69" s="168"/>
      <c r="D69" s="204"/>
      <c r="E69" s="179">
        <f>E67+E55+E49+E40+E30+E18</f>
        <v>2483460</v>
      </c>
      <c r="F69" s="204"/>
      <c r="G69" s="179">
        <f>G67+G55+G49+G40+G29+G18</f>
        <v>1875960</v>
      </c>
      <c r="H69" s="204"/>
      <c r="I69" s="242">
        <f>I67+I55+I49+I40+I30+I18</f>
        <v>1847460</v>
      </c>
      <c r="J69" s="204"/>
      <c r="K69" s="242">
        <f>K67+K55+K49+K40+K29+K18</f>
        <v>1408710</v>
      </c>
      <c r="L69" s="204"/>
      <c r="M69" s="276">
        <f>M67+M55+M49+M40+M30+M18</f>
        <v>1811210</v>
      </c>
      <c r="N69" s="204"/>
      <c r="O69" s="276">
        <f>O67+O55+O49+O40+O29+O18</f>
        <v>1372460</v>
      </c>
    </row>
    <row r="70" spans="1:12" ht="13.5" thickBot="1">
      <c r="A70" s="214"/>
      <c r="B70" s="143"/>
      <c r="C70" s="210"/>
      <c r="D70" s="204"/>
      <c r="E70" s="270">
        <f>E69/46</f>
        <v>53988.260869565216</v>
      </c>
      <c r="F70" s="204"/>
      <c r="G70" s="270">
        <f>G69/46</f>
        <v>40781.739130434784</v>
      </c>
      <c r="H70" s="204"/>
      <c r="I70" s="270">
        <f>I69/46</f>
        <v>40162.17391304348</v>
      </c>
      <c r="J70" s="204"/>
      <c r="K70" s="270">
        <f>K69/46</f>
        <v>30624.130434782608</v>
      </c>
      <c r="L70" s="204"/>
    </row>
    <row r="71" spans="1:16" ht="13.5" thickBot="1">
      <c r="A71" s="215"/>
      <c r="B71" s="110" t="s">
        <v>151</v>
      </c>
      <c r="C71" s="168"/>
      <c r="D71" s="204"/>
      <c r="E71" s="179">
        <f>E69*10%</f>
        <v>248346</v>
      </c>
      <c r="F71" s="204"/>
      <c r="G71" s="179">
        <f>G69*8%</f>
        <v>150076.80000000002</v>
      </c>
      <c r="H71" s="204"/>
      <c r="I71" s="242">
        <f>I69*10%</f>
        <v>184746</v>
      </c>
      <c r="J71" s="204"/>
      <c r="K71" s="242">
        <f>K69*8%</f>
        <v>112696.8</v>
      </c>
      <c r="L71" s="204"/>
      <c r="P71" s="197" t="s">
        <v>152</v>
      </c>
    </row>
    <row r="72" spans="1:15" ht="13.5" thickBot="1">
      <c r="A72" s="271"/>
      <c r="B72" s="272" t="s">
        <v>153</v>
      </c>
      <c r="C72" s="273"/>
      <c r="D72" s="204"/>
      <c r="E72" s="274">
        <f>E69*1.07</f>
        <v>2657302.2</v>
      </c>
      <c r="F72" s="204"/>
      <c r="G72" s="274">
        <f>G69*1.07</f>
        <v>2007277.2000000002</v>
      </c>
      <c r="H72" s="204"/>
      <c r="I72" s="275">
        <f>I69*1.07</f>
        <v>1976782.2000000002</v>
      </c>
      <c r="J72" s="204"/>
      <c r="K72" s="275">
        <f>K69*1.07</f>
        <v>1507319.7000000002</v>
      </c>
      <c r="L72" s="204"/>
      <c r="M72" s="276">
        <f>M69*1.07</f>
        <v>1937994.7000000002</v>
      </c>
      <c r="N72" s="204"/>
      <c r="O72" s="276">
        <f>O69*1.07</f>
        <v>1468532.2000000002</v>
      </c>
    </row>
    <row r="73" spans="1:12" ht="13.5" thickBot="1">
      <c r="A73" s="214"/>
      <c r="B73" s="143"/>
      <c r="C73" s="210"/>
      <c r="D73" s="204"/>
      <c r="E73" s="270">
        <f>E72/46</f>
        <v>57767.43913043479</v>
      </c>
      <c r="F73" s="204"/>
      <c r="G73" s="270">
        <f>G72/46</f>
        <v>43636.46086956522</v>
      </c>
      <c r="H73" s="204"/>
      <c r="I73" s="270">
        <f>I72/46</f>
        <v>42973.526086956525</v>
      </c>
      <c r="J73" s="204"/>
      <c r="K73" s="270">
        <f>K72/46</f>
        <v>32767.819565217396</v>
      </c>
      <c r="L73" s="204"/>
    </row>
    <row r="74" spans="1:12" ht="13.5" thickBot="1">
      <c r="A74" s="215"/>
      <c r="B74" s="110" t="s">
        <v>77</v>
      </c>
      <c r="C74" s="168"/>
      <c r="D74" s="204"/>
      <c r="E74" s="179">
        <f>E69+E71</f>
        <v>2731806</v>
      </c>
      <c r="F74" s="204"/>
      <c r="G74" s="179">
        <f>G69+G71</f>
        <v>2026036.8</v>
      </c>
      <c r="H74" s="204"/>
      <c r="I74" s="242">
        <f>I69+I71</f>
        <v>2032206</v>
      </c>
      <c r="J74" s="204"/>
      <c r="K74" s="242">
        <f>K69+K71</f>
        <v>1521406.8</v>
      </c>
      <c r="L74" s="204"/>
    </row>
    <row r="75" spans="1:29" ht="13.5" thickBot="1">
      <c r="A75" s="216"/>
      <c r="B75" s="151"/>
      <c r="C75" s="175"/>
      <c r="D75" s="204"/>
      <c r="E75" s="193"/>
      <c r="F75" s="204"/>
      <c r="G75" s="193"/>
      <c r="H75" s="204"/>
      <c r="I75" s="193"/>
      <c r="J75" s="204"/>
      <c r="K75" s="193"/>
      <c r="L75" s="204"/>
      <c r="S75" s="278">
        <f>0.07*E69</f>
        <v>173842.2</v>
      </c>
      <c r="T75" s="278">
        <f aca="true" t="shared" si="0" ref="T75:Z75">0.07*F69</f>
        <v>0</v>
      </c>
      <c r="U75" s="278">
        <f t="shared" si="0"/>
        <v>131317.2</v>
      </c>
      <c r="V75" s="278">
        <f t="shared" si="0"/>
        <v>0</v>
      </c>
      <c r="W75" s="278">
        <f t="shared" si="0"/>
        <v>129322.20000000001</v>
      </c>
      <c r="X75" s="278">
        <f t="shared" si="0"/>
        <v>0</v>
      </c>
      <c r="Y75" s="278">
        <f t="shared" si="0"/>
        <v>98609.70000000001</v>
      </c>
      <c r="Z75" s="278">
        <f t="shared" si="0"/>
        <v>0</v>
      </c>
      <c r="AA75" s="278">
        <f>0.07*M69</f>
        <v>126784.70000000001</v>
      </c>
      <c r="AB75" s="278">
        <f>0.07*N69</f>
        <v>0</v>
      </c>
      <c r="AC75" s="278">
        <f>0.07*O69</f>
        <v>96072.20000000001</v>
      </c>
    </row>
    <row r="76" spans="1:12" ht="12.75">
      <c r="A76" s="234"/>
      <c r="B76" s="235"/>
      <c r="C76" s="236"/>
      <c r="D76" s="204"/>
      <c r="E76" s="237"/>
      <c r="F76" s="204"/>
      <c r="G76" s="237"/>
      <c r="H76" s="204"/>
      <c r="I76" s="237"/>
      <c r="J76" s="204"/>
      <c r="K76" s="237"/>
      <c r="L76" s="204"/>
    </row>
    <row r="77" spans="2:12" s="238" customFormat="1" ht="12.75">
      <c r="B77" s="239" t="s">
        <v>138</v>
      </c>
      <c r="C77" s="240"/>
      <c r="D77" s="240"/>
      <c r="E77" s="240">
        <f>E74-'Budget Variance Analysis'!$G$74</f>
        <v>1155076</v>
      </c>
      <c r="F77" s="240"/>
      <c r="G77" s="240">
        <f>G74-'Budget Variance Analysis'!$G$74</f>
        <v>449306.80000000005</v>
      </c>
      <c r="H77" s="240"/>
      <c r="I77" s="240">
        <f>I74-'Budget Variance Analysis'!$G$74</f>
        <v>455476</v>
      </c>
      <c r="J77" s="240"/>
      <c r="K77" s="240">
        <f>K74-'Budget Variance Analysis'!$G$74</f>
        <v>-55323.19999999995</v>
      </c>
      <c r="L77" s="240"/>
    </row>
    <row r="78" spans="2:12" s="238" customFormat="1" ht="12.75">
      <c r="B78" s="239"/>
      <c r="C78" s="240"/>
      <c r="D78" s="240"/>
      <c r="E78" s="241">
        <f>E77/'Budget Variance Analysis'!$G$74</f>
        <v>0.7325769155150216</v>
      </c>
      <c r="F78" s="240"/>
      <c r="G78" s="241">
        <f>G77/'Budget Variance Analysis'!$G$74</f>
        <v>0.28496115378029213</v>
      </c>
      <c r="H78" s="240"/>
      <c r="I78" s="241">
        <f>I77/'Budget Variance Analysis'!$G$74</f>
        <v>0.28887380845166893</v>
      </c>
      <c r="J78" s="240"/>
      <c r="K78" s="241">
        <f>K77/'Budget Variance Analysis'!$G$74</f>
        <v>-0.03508730093294347</v>
      </c>
      <c r="L78" s="240"/>
    </row>
    <row r="79" spans="2:12" ht="12.75">
      <c r="B79" s="154"/>
      <c r="C79" s="204"/>
      <c r="D79" s="204"/>
      <c r="E79" s="155"/>
      <c r="F79" s="204"/>
      <c r="G79" s="155"/>
      <c r="H79" s="204"/>
      <c r="I79" s="155"/>
      <c r="J79" s="204"/>
      <c r="K79" s="155"/>
      <c r="L79" s="204"/>
    </row>
    <row r="80" spans="2:11" ht="12.75">
      <c r="B80" s="157" t="s">
        <v>78</v>
      </c>
      <c r="C80" s="157" t="s">
        <v>79</v>
      </c>
      <c r="G80" s="225"/>
      <c r="H80" s="226" t="s">
        <v>78</v>
      </c>
      <c r="I80" s="226"/>
      <c r="J80" s="226" t="s">
        <v>79</v>
      </c>
      <c r="K80" s="227"/>
    </row>
    <row r="81" spans="1:12" ht="12.75">
      <c r="A81" s="217">
        <v>1</v>
      </c>
      <c r="B81" s="197" t="s">
        <v>80</v>
      </c>
      <c r="C81" s="197" t="s">
        <v>81</v>
      </c>
      <c r="E81" s="39"/>
      <c r="G81" s="228">
        <v>1</v>
      </c>
      <c r="H81" s="227" t="s">
        <v>80</v>
      </c>
      <c r="I81" s="227"/>
      <c r="J81" s="227" t="s">
        <v>81</v>
      </c>
      <c r="K81" s="227"/>
      <c r="L81" s="39"/>
    </row>
    <row r="82" spans="1:12" ht="12.75">
      <c r="A82" s="218">
        <v>2</v>
      </c>
      <c r="B82" s="39" t="s">
        <v>82</v>
      </c>
      <c r="C82" s="39" t="s">
        <v>83</v>
      </c>
      <c r="E82" s="219"/>
      <c r="G82" s="244">
        <v>2</v>
      </c>
      <c r="H82" s="245" t="s">
        <v>82</v>
      </c>
      <c r="I82" s="245"/>
      <c r="J82" s="245" t="s">
        <v>83</v>
      </c>
      <c r="K82" s="245"/>
      <c r="L82" s="219"/>
    </row>
    <row r="83" spans="1:12" ht="12.75">
      <c r="A83" s="220">
        <v>3</v>
      </c>
      <c r="B83" s="39" t="s">
        <v>84</v>
      </c>
      <c r="C83" s="39" t="s">
        <v>83</v>
      </c>
      <c r="E83" s="39"/>
      <c r="G83" s="228">
        <v>3</v>
      </c>
      <c r="H83" s="227" t="s">
        <v>84</v>
      </c>
      <c r="I83" s="227"/>
      <c r="J83" s="227" t="s">
        <v>83</v>
      </c>
      <c r="K83" s="227"/>
      <c r="L83" s="39"/>
    </row>
    <row r="84" spans="1:12" ht="12.75">
      <c r="A84" s="220">
        <v>4</v>
      </c>
      <c r="B84" s="39" t="s">
        <v>85</v>
      </c>
      <c r="C84" s="39" t="s">
        <v>86</v>
      </c>
      <c r="E84" s="39"/>
      <c r="G84" s="244">
        <v>4</v>
      </c>
      <c r="H84" s="245" t="s">
        <v>85</v>
      </c>
      <c r="I84" s="245"/>
      <c r="J84" s="245" t="s">
        <v>86</v>
      </c>
      <c r="K84" s="245"/>
      <c r="L84" s="39"/>
    </row>
    <row r="85" spans="1:12" ht="12.75">
      <c r="A85" s="220">
        <v>5</v>
      </c>
      <c r="B85" s="39" t="s">
        <v>87</v>
      </c>
      <c r="C85" s="39" t="s">
        <v>86</v>
      </c>
      <c r="E85" s="39"/>
      <c r="G85" s="228">
        <v>5</v>
      </c>
      <c r="H85" s="227" t="s">
        <v>87</v>
      </c>
      <c r="I85" s="227"/>
      <c r="J85" s="227" t="s">
        <v>86</v>
      </c>
      <c r="K85" s="227"/>
      <c r="L85" s="39"/>
    </row>
    <row r="86" spans="1:12" ht="12.75">
      <c r="A86" s="220">
        <v>6</v>
      </c>
      <c r="B86" s="39" t="s">
        <v>88</v>
      </c>
      <c r="C86" s="39" t="s">
        <v>89</v>
      </c>
      <c r="E86" s="39"/>
      <c r="G86" s="244">
        <v>6</v>
      </c>
      <c r="H86" s="245" t="s">
        <v>88</v>
      </c>
      <c r="I86" s="245"/>
      <c r="J86" s="245" t="s">
        <v>89</v>
      </c>
      <c r="K86" s="245"/>
      <c r="L86" s="39"/>
    </row>
    <row r="87" spans="1:12" ht="12.75">
      <c r="A87" s="220">
        <v>7</v>
      </c>
      <c r="B87" s="39" t="s">
        <v>90</v>
      </c>
      <c r="C87" s="39" t="s">
        <v>91</v>
      </c>
      <c r="E87" s="39"/>
      <c r="G87" s="244">
        <v>7</v>
      </c>
      <c r="H87" s="245" t="s">
        <v>90</v>
      </c>
      <c r="I87" s="245"/>
      <c r="J87" s="245" t="s">
        <v>91</v>
      </c>
      <c r="K87" s="245"/>
      <c r="L87" s="39"/>
    </row>
    <row r="88" spans="1:12" ht="12.75">
      <c r="A88" s="220">
        <v>8</v>
      </c>
      <c r="B88" s="39" t="s">
        <v>92</v>
      </c>
      <c r="C88" s="39" t="s">
        <v>93</v>
      </c>
      <c r="E88" s="39"/>
      <c r="G88" s="244">
        <v>8</v>
      </c>
      <c r="H88" s="245" t="s">
        <v>92</v>
      </c>
      <c r="I88" s="245"/>
      <c r="J88" s="245" t="s">
        <v>93</v>
      </c>
      <c r="K88" s="245"/>
      <c r="L88" s="39"/>
    </row>
    <row r="89" spans="1:12" ht="12.75">
      <c r="A89" s="220">
        <v>9</v>
      </c>
      <c r="B89" s="39" t="s">
        <v>92</v>
      </c>
      <c r="C89" s="39" t="s">
        <v>94</v>
      </c>
      <c r="E89" s="39"/>
      <c r="G89" s="244">
        <v>9</v>
      </c>
      <c r="H89" s="245" t="s">
        <v>92</v>
      </c>
      <c r="I89" s="245"/>
      <c r="J89" s="245" t="s">
        <v>94</v>
      </c>
      <c r="K89" s="245"/>
      <c r="L89" s="39"/>
    </row>
    <row r="90" spans="1:12" ht="12.75">
      <c r="A90" s="220">
        <v>10</v>
      </c>
      <c r="B90" s="39" t="s">
        <v>95</v>
      </c>
      <c r="C90" s="39" t="s">
        <v>96</v>
      </c>
      <c r="E90" s="39"/>
      <c r="G90" s="228">
        <v>10</v>
      </c>
      <c r="H90" s="227" t="s">
        <v>95</v>
      </c>
      <c r="I90" s="227"/>
      <c r="J90" s="227" t="s">
        <v>96</v>
      </c>
      <c r="K90" s="227"/>
      <c r="L90" s="39"/>
    </row>
    <row r="91" spans="1:12" ht="12.75">
      <c r="A91" s="220">
        <v>11</v>
      </c>
      <c r="B91" s="39" t="s">
        <v>97</v>
      </c>
      <c r="C91" s="39" t="s">
        <v>98</v>
      </c>
      <c r="E91" s="39"/>
      <c r="G91" s="228">
        <v>11</v>
      </c>
      <c r="H91" s="227" t="s">
        <v>97</v>
      </c>
      <c r="I91" s="227"/>
      <c r="J91" s="227" t="s">
        <v>98</v>
      </c>
      <c r="K91" s="227"/>
      <c r="L91" s="39"/>
    </row>
    <row r="92" spans="1:12" ht="12.75">
      <c r="A92" s="220">
        <v>12</v>
      </c>
      <c r="B92" s="39" t="s">
        <v>99</v>
      </c>
      <c r="C92" s="39" t="s">
        <v>98</v>
      </c>
      <c r="E92" s="39"/>
      <c r="G92" s="244">
        <v>12</v>
      </c>
      <c r="H92" s="245" t="s">
        <v>99</v>
      </c>
      <c r="I92" s="245"/>
      <c r="J92" s="245" t="s">
        <v>98</v>
      </c>
      <c r="K92" s="245"/>
      <c r="L92" s="39"/>
    </row>
    <row r="93" spans="1:12" ht="12.75">
      <c r="A93" s="220">
        <v>13</v>
      </c>
      <c r="B93" s="39" t="s">
        <v>100</v>
      </c>
      <c r="C93" s="39" t="s">
        <v>101</v>
      </c>
      <c r="E93" s="39"/>
      <c r="G93" s="228">
        <v>13</v>
      </c>
      <c r="H93" s="227" t="s">
        <v>100</v>
      </c>
      <c r="I93" s="227"/>
      <c r="J93" s="227" t="s">
        <v>101</v>
      </c>
      <c r="K93" s="227"/>
      <c r="L93" s="39"/>
    </row>
    <row r="94" spans="1:12" ht="12.75">
      <c r="A94" s="220">
        <v>14</v>
      </c>
      <c r="B94" s="39" t="s">
        <v>102</v>
      </c>
      <c r="C94" s="39" t="s">
        <v>101</v>
      </c>
      <c r="E94" s="39"/>
      <c r="G94" s="244">
        <v>14</v>
      </c>
      <c r="H94" s="245" t="s">
        <v>102</v>
      </c>
      <c r="I94" s="245"/>
      <c r="J94" s="245" t="s">
        <v>101</v>
      </c>
      <c r="K94" s="245"/>
      <c r="L94" s="39"/>
    </row>
    <row r="95" spans="1:12" ht="12.75">
      <c r="A95" s="220">
        <v>15</v>
      </c>
      <c r="B95" s="39" t="s">
        <v>103</v>
      </c>
      <c r="C95" s="39" t="s">
        <v>104</v>
      </c>
      <c r="E95" s="39"/>
      <c r="G95" s="228">
        <v>15</v>
      </c>
      <c r="H95" s="227" t="s">
        <v>103</v>
      </c>
      <c r="I95" s="227"/>
      <c r="J95" s="227" t="s">
        <v>104</v>
      </c>
      <c r="K95" s="227"/>
      <c r="L95" s="39"/>
    </row>
    <row r="96" spans="1:12" ht="12.75">
      <c r="A96" s="220">
        <v>16</v>
      </c>
      <c r="B96" s="39" t="s">
        <v>105</v>
      </c>
      <c r="C96" s="39" t="s">
        <v>104</v>
      </c>
      <c r="E96" s="39"/>
      <c r="G96" s="228">
        <v>16</v>
      </c>
      <c r="H96" s="227" t="s">
        <v>105</v>
      </c>
      <c r="I96" s="227"/>
      <c r="J96" s="227" t="s">
        <v>104</v>
      </c>
      <c r="K96" s="227"/>
      <c r="L96" s="39"/>
    </row>
    <row r="97" spans="1:12" ht="12.75">
      <c r="A97" s="220">
        <v>17</v>
      </c>
      <c r="B97" s="39" t="s">
        <v>106</v>
      </c>
      <c r="C97" s="39" t="s">
        <v>107</v>
      </c>
      <c r="E97" s="39"/>
      <c r="G97" s="244">
        <v>17</v>
      </c>
      <c r="H97" s="245" t="s">
        <v>106</v>
      </c>
      <c r="I97" s="245"/>
      <c r="J97" s="245" t="s">
        <v>107</v>
      </c>
      <c r="K97" s="245"/>
      <c r="L97" s="39"/>
    </row>
    <row r="98" spans="1:12" ht="12.75">
      <c r="A98" s="220">
        <v>18</v>
      </c>
      <c r="B98" s="39" t="s">
        <v>108</v>
      </c>
      <c r="C98" s="39" t="s">
        <v>109</v>
      </c>
      <c r="E98" s="39"/>
      <c r="G98" s="228">
        <v>18</v>
      </c>
      <c r="H98" s="227" t="s">
        <v>108</v>
      </c>
      <c r="I98" s="227"/>
      <c r="J98" s="227" t="s">
        <v>109</v>
      </c>
      <c r="K98" s="227"/>
      <c r="L98" s="39"/>
    </row>
    <row r="99" spans="1:12" ht="12.75">
      <c r="A99" s="220">
        <v>19</v>
      </c>
      <c r="B99" s="39" t="s">
        <v>110</v>
      </c>
      <c r="C99" s="39" t="s">
        <v>111</v>
      </c>
      <c r="E99" s="39"/>
      <c r="G99" s="244">
        <v>19</v>
      </c>
      <c r="H99" s="245" t="s">
        <v>110</v>
      </c>
      <c r="I99" s="245"/>
      <c r="J99" s="245" t="s">
        <v>111</v>
      </c>
      <c r="K99" s="245"/>
      <c r="L99" s="39"/>
    </row>
    <row r="100" spans="1:12" ht="12.75">
      <c r="A100" s="220">
        <v>20</v>
      </c>
      <c r="B100" s="39" t="s">
        <v>112</v>
      </c>
      <c r="C100" s="39" t="s">
        <v>96</v>
      </c>
      <c r="E100" s="39"/>
      <c r="G100" s="244">
        <v>20</v>
      </c>
      <c r="H100" s="245" t="s">
        <v>112</v>
      </c>
      <c r="I100" s="245"/>
      <c r="J100" s="245" t="s">
        <v>96</v>
      </c>
      <c r="K100" s="245"/>
      <c r="L100" s="39"/>
    </row>
    <row r="101" spans="1:11" ht="12.75">
      <c r="A101" s="220">
        <v>21</v>
      </c>
      <c r="B101" s="39" t="s">
        <v>113</v>
      </c>
      <c r="C101" s="39" t="s">
        <v>109</v>
      </c>
      <c r="G101" s="244">
        <v>21</v>
      </c>
      <c r="H101" s="245" t="s">
        <v>113</v>
      </c>
      <c r="I101" s="245"/>
      <c r="J101" s="245" t="s">
        <v>109</v>
      </c>
      <c r="K101" s="245"/>
    </row>
    <row r="102" spans="1:11" ht="12.75">
      <c r="A102" s="220">
        <v>22</v>
      </c>
      <c r="B102" s="39" t="s">
        <v>114</v>
      </c>
      <c r="C102" s="39" t="s">
        <v>104</v>
      </c>
      <c r="G102" s="244">
        <v>22</v>
      </c>
      <c r="H102" s="245" t="s">
        <v>114</v>
      </c>
      <c r="I102" s="245"/>
      <c r="J102" s="245" t="s">
        <v>104</v>
      </c>
      <c r="K102" s="245"/>
    </row>
    <row r="103" ht="12.75">
      <c r="A103" s="220"/>
    </row>
  </sheetData>
  <mergeCells count="8">
    <mergeCell ref="E43:G43"/>
    <mergeCell ref="I43:K43"/>
    <mergeCell ref="I41:K41"/>
    <mergeCell ref="A1:K1"/>
    <mergeCell ref="E4:G4"/>
    <mergeCell ref="I4:K4"/>
    <mergeCell ref="I12:K12"/>
    <mergeCell ref="E12:G12"/>
  </mergeCells>
  <printOptions/>
  <pageMargins left="0.75" right="0.75" top="0.77" bottom="0.69" header="0.5" footer="0.25"/>
  <pageSetup fitToHeight="2" fitToWidth="1" horizontalDpi="600" verticalDpi="600" orientation="landscape" scale="77" r:id="rId3"/>
  <headerFooter alignWithMargins="0">
    <oddFooter>&amp;CPage &amp;P</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Senior Financial Organizers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Rosaline M Maloney</dc:creator>
  <cp:keywords/>
  <dc:description/>
  <cp:lastModifiedBy>Vinod Viswanath</cp:lastModifiedBy>
  <cp:lastPrinted>2010-02-18T00:55:54Z</cp:lastPrinted>
  <dcterms:created xsi:type="dcterms:W3CDTF">2010-02-17T22:35:56Z</dcterms:created>
  <dcterms:modified xsi:type="dcterms:W3CDTF">2010-02-18T05:04:17Z</dcterms:modified>
  <cp:category/>
  <cp:version/>
  <cp:contentType/>
  <cp:contentStatus/>
</cp:coreProperties>
</file>