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4352" windowHeight="4680" activeTab="3"/>
  </bookViews>
  <sheets>
    <sheet name="Summary" sheetId="1" r:id="rId1"/>
    <sheet name="Budget 2011 12" sheetId="2" r:id="rId2"/>
    <sheet name="Capital Exp" sheetId="3" r:id="rId3"/>
    <sheet name="Comparision" sheetId="4" r:id="rId4"/>
  </sheets>
  <definedNames/>
  <calcPr fullCalcOnLoad="1"/>
</workbook>
</file>

<file path=xl/sharedStrings.xml><?xml version="1.0" encoding="utf-8"?>
<sst xmlns="http://schemas.openxmlformats.org/spreadsheetml/2006/main" count="233" uniqueCount="116">
  <si>
    <t>Kedi Residential School for Tribal Girls</t>
  </si>
  <si>
    <t>Nagaria, Dharampur, Dist. Valsad, Gujarat</t>
  </si>
  <si>
    <t>A.1 PERSONNEL:</t>
  </si>
  <si>
    <t>Salaries for Teaching and Non-teaching Personnel</t>
  </si>
  <si>
    <t>No. of</t>
  </si>
  <si>
    <t>2010-2011</t>
  </si>
  <si>
    <t>Months</t>
  </si>
  <si>
    <t>Unit</t>
  </si>
  <si>
    <t xml:space="preserve">No. </t>
  </si>
  <si>
    <t>Rector who also does teaching</t>
  </si>
  <si>
    <t>Per person</t>
  </si>
  <si>
    <t>Math and Science Teacher</t>
  </si>
  <si>
    <t>Math and Science Teacher - Assistant</t>
  </si>
  <si>
    <t>Language Teachers</t>
  </si>
  <si>
    <t>Music Teacher</t>
  </si>
  <si>
    <t>Resource Persons</t>
  </si>
  <si>
    <t>Vocational Trainers - Painting, Embroidery, Jardoshi, Sewing, Nursery, Orgenic Farming, Computer etc.</t>
  </si>
  <si>
    <t>Cook</t>
  </si>
  <si>
    <t>Cook's Helper</t>
  </si>
  <si>
    <t>Volunteers</t>
  </si>
  <si>
    <t>Trustees - Teaching and Admin. Volunteer</t>
  </si>
  <si>
    <t>                                                          Total  (Rs.)</t>
  </si>
  <si>
    <t xml:space="preserve">A.2 FOOD </t>
  </si>
  <si>
    <t xml:space="preserve">Food - Vegitables, Various Grains, Dals, Masalas, Milk, Fire Woods for Cooking ect. </t>
  </si>
  <si>
    <t>Food:</t>
  </si>
  <si>
    <t xml:space="preserve">Lunch, Afternoon Snacks and Dinner </t>
  </si>
  <si>
    <t>Food - Includes Grains, Pulses, Vegitables, Milk, Fuel for Cooking</t>
  </si>
  <si>
    <t>A.3 EDUCATION</t>
  </si>
  <si>
    <t>Educational Material, Educational Trips and Vocational Training Expenses</t>
  </si>
  <si>
    <t>Education Expenses :</t>
  </si>
  <si>
    <t>Education Materials : Text Books, Note Books, Worksheets, Chart Papers, Xerox etc.</t>
  </si>
  <si>
    <t>**</t>
  </si>
  <si>
    <t xml:space="preserve">Educational Trips : 2 Shorts and 1 Long </t>
  </si>
  <si>
    <t>Vocational Training Expenses, Arts and Craft, Embroidery, Jardoshi, Sewing, Theatre, Nursery ect</t>
  </si>
  <si>
    <t>                                                          Total (Rs.)</t>
  </si>
  <si>
    <t>A.4 OTHER COSTS:</t>
  </si>
  <si>
    <t>Hostel Related Other Expenses</t>
  </si>
  <si>
    <t>No.</t>
  </si>
  <si>
    <t>Utility, Elect.</t>
  </si>
  <si>
    <t>Per Month</t>
  </si>
  <si>
    <t>Telephone Expenses</t>
  </si>
  <si>
    <t>Travelling Expenses</t>
  </si>
  <si>
    <t>Repair and Maintenance</t>
  </si>
  <si>
    <t>Printing, Stationery, Postage, Courier</t>
  </si>
  <si>
    <t xml:space="preserve">Other Charges - Bank, MISC, </t>
  </si>
  <si>
    <t xml:space="preserve">                                                          Total (Rs.) </t>
  </si>
  <si>
    <t>2011-2012</t>
  </si>
  <si>
    <t>TOTAL EXPENSES</t>
  </si>
  <si>
    <t>Comparision - Estimated vs Real Expenses</t>
  </si>
  <si>
    <t>Estimated</t>
  </si>
  <si>
    <t>Actual</t>
  </si>
  <si>
    <t>Financial Year April 1 2010 to March 31 2011</t>
  </si>
  <si>
    <t>Taxes</t>
  </si>
  <si>
    <t xml:space="preserve">Enviroment., Medical, </t>
  </si>
  <si>
    <t>Nature Harmony - New Project</t>
  </si>
  <si>
    <t>Amount per Annum</t>
  </si>
  <si>
    <r>
      <t>NOTE:</t>
    </r>
    <r>
      <rPr>
        <sz val="11"/>
        <color indexed="8"/>
        <rFont val="Arial"/>
        <family val="2"/>
      </rPr>
      <t xml:space="preserve"> A.3 - Education - Nature Harmony:</t>
    </r>
  </si>
  <si>
    <t>This year we added Animal Husbandry Vocational Training.</t>
  </si>
  <si>
    <t>Expenses include purchasing Cows, Cattle Feed, Fodder ect.</t>
  </si>
  <si>
    <t>Diff %</t>
  </si>
  <si>
    <t>Projected Budget</t>
  </si>
  <si>
    <t>Acual Expense</t>
  </si>
  <si>
    <t>Monthly</t>
  </si>
  <si>
    <t xml:space="preserve">Annually </t>
  </si>
  <si>
    <t>Includes Grains, Pulses, Vegitables, Milk, Fuel for Cooking</t>
  </si>
  <si>
    <t>*</t>
  </si>
  <si>
    <t>2010 - 2011</t>
  </si>
  <si>
    <t>2011 - 2012</t>
  </si>
  <si>
    <t>Actual Expense 2010-2011</t>
  </si>
  <si>
    <t>Projected Budget 2011-2012</t>
  </si>
  <si>
    <t>Financial Report April 1 2010 to March 31 2011 and Projected Budget April 1 2011 to March 31 2012</t>
  </si>
  <si>
    <t>* Edu. Trip to Delhi, Agra, Manali- 85 Students.  Total expenses divided in two years. **Includes Expense of Purchasing 3 Cows each year + Transportation.</t>
  </si>
  <si>
    <t>Area</t>
  </si>
  <si>
    <t>Cost Rs./Sq. Ft.</t>
  </si>
  <si>
    <t>Total Cost</t>
  </si>
  <si>
    <t>1400 Sq. ft.</t>
  </si>
  <si>
    <t xml:space="preserve">Gobar Gas Plant </t>
  </si>
  <si>
    <t>Rain Water Harvesting Tank, 50,000 Liters</t>
  </si>
  <si>
    <t xml:space="preserve">Roof Top </t>
  </si>
  <si>
    <t xml:space="preserve">Vocational Training Shade </t>
  </si>
  <si>
    <t>School Bus, TATA Winger</t>
  </si>
  <si>
    <t>C.1 Capital Expenditures</t>
  </si>
  <si>
    <t>TOTAL</t>
  </si>
  <si>
    <t>Education</t>
  </si>
  <si>
    <t>Admin</t>
  </si>
  <si>
    <t>Re-Grouping of expenses as per "Model" funding proposal</t>
  </si>
  <si>
    <t>Residential Students full time</t>
  </si>
  <si>
    <t>Total Students</t>
  </si>
  <si>
    <t>Food</t>
  </si>
  <si>
    <t>Total</t>
  </si>
  <si>
    <t>Residential Students studying at Higher secondary</t>
  </si>
  <si>
    <t>Numbers</t>
  </si>
  <si>
    <t>Rs</t>
  </si>
  <si>
    <t>Education: Includes Personnel, educational matl</t>
  </si>
  <si>
    <t>Vocational Training of students</t>
  </si>
  <si>
    <t>Vocational Training of women from surrounding villages</t>
  </si>
  <si>
    <t>Rs/student</t>
  </si>
  <si>
    <t>Change %</t>
  </si>
  <si>
    <t>over</t>
  </si>
  <si>
    <t>2011-12</t>
  </si>
  <si>
    <t>Increase in resource persons and higher salaries of Math teacher is main cause for increase over last year</t>
  </si>
  <si>
    <t>Food inflation is at over 10%/yr. Only 5 % is provided.</t>
  </si>
  <si>
    <t>Over all inflation rate is 10%/yr. 8 % is provided</t>
  </si>
  <si>
    <t>Minor increase of Rs 10K is estimated.</t>
  </si>
  <si>
    <t>Funds requested from Asha</t>
  </si>
  <si>
    <t>Request as a % of total</t>
  </si>
  <si>
    <t>Funds requested as % of capital budget</t>
  </si>
  <si>
    <t>Total funds requested from Asha</t>
  </si>
  <si>
    <t xml:space="preserve">Residential students </t>
  </si>
  <si>
    <t>Vocational students - For all Vocations. Estimated.</t>
  </si>
  <si>
    <t>Visiting students from other schools for workshop</t>
  </si>
  <si>
    <t>Teachers</t>
  </si>
  <si>
    <t>Resource persons working part time</t>
  </si>
  <si>
    <t>Residential Students studying at other schools, including 22 past students of Kedi who are in higher secondary schools</t>
  </si>
  <si>
    <t>Trustees &amp; Volunteers working part or full time at no salary</t>
  </si>
  <si>
    <t>Note: Food expensescalso include food given to 250 village women who come for vocational training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</si>
</sst>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_ * #,##0.000_ ;_ * \-#,##0.000_ ;_ * &quot;-&quot;??_ ;_ @_ "/>
    <numFmt numFmtId="173" formatCode="_ * #,##0.0_ ;_ * \-#,##0.0_ ;_ * &quot;-&quot;??_ ;_ @_ "/>
    <numFmt numFmtId="174" formatCode="_ * #,##0_ ;_ * \-#,##0_ ;_ * &quot;-&quot;??_ ;_ @_ "/>
    <numFmt numFmtId="175" formatCode="[$-4009]dd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</numFmts>
  <fonts count="36"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Calibri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b/>
      <i/>
      <sz val="12"/>
      <color indexed="8"/>
      <name val="Arial"/>
      <family val="2"/>
    </font>
    <font>
      <sz val="13.5"/>
      <color indexed="5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59"/>
      <name val="Arial"/>
      <family val="2"/>
    </font>
    <font>
      <sz val="8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2" fillId="0" borderId="12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0" fontId="23" fillId="0" borderId="19" xfId="0" applyFont="1" applyBorder="1" applyAlignment="1">
      <alignment wrapText="1"/>
    </xf>
    <xf numFmtId="0" fontId="0" fillId="0" borderId="14" xfId="0" applyBorder="1" applyAlignment="1">
      <alignment horizontal="center"/>
    </xf>
    <xf numFmtId="3" fontId="21" fillId="0" borderId="15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4" fillId="0" borderId="20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3" fontId="21" fillId="0" borderId="22" xfId="0" applyNumberFormat="1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/>
    </xf>
    <xf numFmtId="0" fontId="0" fillId="0" borderId="17" xfId="0" applyBorder="1" applyAlignment="1">
      <alignment wrapText="1"/>
    </xf>
    <xf numFmtId="0" fontId="22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27" xfId="0" applyBorder="1" applyAlignment="1">
      <alignment/>
    </xf>
    <xf numFmtId="0" fontId="25" fillId="0" borderId="10" xfId="0" applyFont="1" applyBorder="1" applyAlignment="1">
      <alignment wrapText="1"/>
    </xf>
    <xf numFmtId="0" fontId="0" fillId="0" borderId="28" xfId="0" applyBorder="1" applyAlignment="1">
      <alignment/>
    </xf>
    <xf numFmtId="0" fontId="25" fillId="0" borderId="29" xfId="0" applyFont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2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0" xfId="0" applyBorder="1" applyAlignment="1">
      <alignment/>
    </xf>
    <xf numFmtId="3" fontId="23" fillId="0" borderId="0" xfId="0" applyNumberFormat="1" applyFont="1" applyBorder="1" applyAlignment="1">
      <alignment horizontal="center" wrapText="1"/>
    </xf>
    <xf numFmtId="3" fontId="23" fillId="0" borderId="0" xfId="0" applyNumberFormat="1" applyFont="1" applyBorder="1" applyAlignment="1">
      <alignment horizontal="center"/>
    </xf>
    <xf numFmtId="10" fontId="18" fillId="0" borderId="0" xfId="59" applyNumberFormat="1" applyFont="1" applyBorder="1" applyAlignment="1">
      <alignment horizontal="center"/>
    </xf>
    <xf numFmtId="3" fontId="0" fillId="0" borderId="31" xfId="0" applyNumberFormat="1" applyBorder="1" applyAlignment="1">
      <alignment horizontal="center" wrapText="1"/>
    </xf>
    <xf numFmtId="3" fontId="0" fillId="0" borderId="20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10" xfId="0" applyBorder="1" applyAlignment="1">
      <alignment wrapText="1"/>
    </xf>
    <xf numFmtId="3" fontId="23" fillId="0" borderId="10" xfId="0" applyNumberFormat="1" applyFont="1" applyBorder="1" applyAlignment="1">
      <alignment horizontal="center" wrapText="1"/>
    </xf>
    <xf numFmtId="3" fontId="23" fillId="0" borderId="26" xfId="0" applyNumberFormat="1" applyFont="1" applyBorder="1" applyAlignment="1">
      <alignment horizontal="center"/>
    </xf>
    <xf numFmtId="10" fontId="18" fillId="0" borderId="14" xfId="59" applyNumberFormat="1" applyFont="1" applyBorder="1" applyAlignment="1">
      <alignment horizontal="center"/>
    </xf>
    <xf numFmtId="0" fontId="25" fillId="0" borderId="29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3" fontId="21" fillId="0" borderId="31" xfId="0" applyNumberFormat="1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3" fontId="23" fillId="0" borderId="26" xfId="0" applyNumberFormat="1" applyFont="1" applyBorder="1" applyAlignment="1">
      <alignment horizontal="center" wrapText="1"/>
    </xf>
    <xf numFmtId="0" fontId="25" fillId="0" borderId="33" xfId="0" applyFont="1" applyBorder="1" applyAlignment="1">
      <alignment wrapText="1"/>
    </xf>
    <xf numFmtId="0" fontId="28" fillId="0" borderId="34" xfId="0" applyFont="1" applyBorder="1" applyAlignment="1">
      <alignment wrapText="1"/>
    </xf>
    <xf numFmtId="0" fontId="25" fillId="0" borderId="31" xfId="0" applyFont="1" applyBorder="1" applyAlignment="1">
      <alignment wrapText="1"/>
    </xf>
    <xf numFmtId="3" fontId="21" fillId="0" borderId="20" xfId="0" applyNumberFormat="1" applyFont="1" applyBorder="1" applyAlignment="1">
      <alignment horizontal="center" wrapText="1"/>
    </xf>
    <xf numFmtId="0" fontId="0" fillId="0" borderId="35" xfId="0" applyBorder="1" applyAlignment="1">
      <alignment/>
    </xf>
    <xf numFmtId="0" fontId="25" fillId="0" borderId="36" xfId="0" applyFont="1" applyBorder="1" applyAlignment="1">
      <alignment wrapText="1"/>
    </xf>
    <xf numFmtId="0" fontId="0" fillId="0" borderId="36" xfId="0" applyBorder="1" applyAlignment="1">
      <alignment wrapText="1"/>
    </xf>
    <xf numFmtId="0" fontId="23" fillId="0" borderId="36" xfId="0" applyFont="1" applyBorder="1" applyAlignment="1">
      <alignment wrapText="1"/>
    </xf>
    <xf numFmtId="0" fontId="0" fillId="0" borderId="37" xfId="0" applyBorder="1" applyAlignment="1">
      <alignment/>
    </xf>
    <xf numFmtId="10" fontId="22" fillId="0" borderId="14" xfId="59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8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167" fontId="20" fillId="0" borderId="0" xfId="0" applyNumberFormat="1" applyFont="1" applyAlignment="1">
      <alignment/>
    </xf>
    <xf numFmtId="0" fontId="23" fillId="0" borderId="0" xfId="0" applyFont="1" applyAlignment="1">
      <alignment/>
    </xf>
    <xf numFmtId="167" fontId="23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32" fillId="0" borderId="0" xfId="0" applyFont="1" applyAlignment="1">
      <alignment/>
    </xf>
    <xf numFmtId="0" fontId="23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/>
    </xf>
    <xf numFmtId="3" fontId="20" fillId="0" borderId="12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0" fontId="23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14" xfId="0" applyFont="1" applyBorder="1" applyAlignment="1">
      <alignment/>
    </xf>
    <xf numFmtId="0" fontId="20" fillId="0" borderId="10" xfId="0" applyFont="1" applyBorder="1" applyAlignment="1">
      <alignment wrapText="1"/>
    </xf>
    <xf numFmtId="3" fontId="20" fillId="0" borderId="39" xfId="0" applyNumberFormat="1" applyFont="1" applyBorder="1" applyAlignment="1">
      <alignment horizontal="center"/>
    </xf>
    <xf numFmtId="3" fontId="20" fillId="0" borderId="14" xfId="0" applyNumberFormat="1" applyFont="1" applyBorder="1" applyAlignment="1">
      <alignment horizontal="center"/>
    </xf>
    <xf numFmtId="0" fontId="20" fillId="0" borderId="38" xfId="0" applyFont="1" applyBorder="1" applyAlignment="1">
      <alignment/>
    </xf>
    <xf numFmtId="3" fontId="20" fillId="0" borderId="14" xfId="0" applyNumberFormat="1" applyFont="1" applyBorder="1" applyAlignment="1">
      <alignment/>
    </xf>
    <xf numFmtId="0" fontId="33" fillId="0" borderId="40" xfId="0" applyFont="1" applyBorder="1" applyAlignment="1">
      <alignment wrapText="1"/>
    </xf>
    <xf numFmtId="0" fontId="20" fillId="0" borderId="40" xfId="0" applyFont="1" applyBorder="1" applyAlignment="1">
      <alignment wrapText="1"/>
    </xf>
    <xf numFmtId="3" fontId="0" fillId="0" borderId="0" xfId="0" applyNumberFormat="1" applyAlignment="1">
      <alignment/>
    </xf>
    <xf numFmtId="0" fontId="28" fillId="0" borderId="34" xfId="0" applyFont="1" applyBorder="1" applyAlignment="1">
      <alignment horizontal="center" wrapText="1"/>
    </xf>
    <xf numFmtId="0" fontId="28" fillId="0" borderId="35" xfId="0" applyFont="1" applyBorder="1" applyAlignment="1">
      <alignment horizontal="center" wrapText="1"/>
    </xf>
    <xf numFmtId="0" fontId="28" fillId="0" borderId="21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25" fillId="0" borderId="37" xfId="0" applyFont="1" applyBorder="1" applyAlignment="1">
      <alignment horizontal="center" wrapText="1"/>
    </xf>
    <xf numFmtId="0" fontId="25" fillId="0" borderId="25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 wrapText="1"/>
    </xf>
    <xf numFmtId="0" fontId="0" fillId="0" borderId="0" xfId="0" applyAlignment="1">
      <alignment horizontal="center"/>
    </xf>
    <xf numFmtId="3" fontId="35" fillId="0" borderId="0" xfId="0" applyNumberFormat="1" applyFont="1" applyFill="1" applyBorder="1" applyAlignment="1">
      <alignment horizontal="center"/>
    </xf>
    <xf numFmtId="0" fontId="35" fillId="0" borderId="43" xfId="0" applyFont="1" applyBorder="1" applyAlignment="1">
      <alignment/>
    </xf>
    <xf numFmtId="0" fontId="35" fillId="0" borderId="44" xfId="0" applyFont="1" applyBorder="1" applyAlignment="1">
      <alignment/>
    </xf>
    <xf numFmtId="0" fontId="35" fillId="0" borderId="45" xfId="0" applyFont="1" applyBorder="1" applyAlignment="1">
      <alignment/>
    </xf>
    <xf numFmtId="0" fontId="35" fillId="0" borderId="46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47" xfId="0" applyFont="1" applyBorder="1" applyAlignment="1">
      <alignment/>
    </xf>
    <xf numFmtId="3" fontId="35" fillId="0" borderId="46" xfId="0" applyNumberFormat="1" applyFont="1" applyFill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47" xfId="0" applyFont="1" applyBorder="1" applyAlignment="1">
      <alignment horizontal="center"/>
    </xf>
    <xf numFmtId="3" fontId="35" fillId="0" borderId="46" xfId="0" applyNumberFormat="1" applyFont="1" applyFill="1" applyBorder="1" applyAlignment="1">
      <alignment horizontal="left"/>
    </xf>
    <xf numFmtId="3" fontId="35" fillId="0" borderId="0" xfId="0" applyNumberFormat="1" applyFont="1" applyBorder="1" applyAlignment="1">
      <alignment horizontal="center"/>
    </xf>
    <xf numFmtId="3" fontId="35" fillId="0" borderId="47" xfId="0" applyNumberFormat="1" applyFont="1" applyBorder="1" applyAlignment="1">
      <alignment horizontal="center"/>
    </xf>
    <xf numFmtId="3" fontId="35" fillId="0" borderId="48" xfId="0" applyNumberFormat="1" applyFont="1" applyFill="1" applyBorder="1" applyAlignment="1">
      <alignment horizontal="left"/>
    </xf>
    <xf numFmtId="3" fontId="35" fillId="0" borderId="30" xfId="0" applyNumberFormat="1" applyFont="1" applyFill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3" fontId="32" fillId="0" borderId="0" xfId="0" applyNumberFormat="1" applyFont="1" applyFill="1" applyBorder="1" applyAlignment="1">
      <alignment horizontal="left"/>
    </xf>
    <xf numFmtId="0" fontId="21" fillId="0" borderId="50" xfId="0" applyFont="1" applyFill="1" applyBorder="1" applyAlignment="1">
      <alignment wrapText="1"/>
    </xf>
    <xf numFmtId="3" fontId="20" fillId="0" borderId="39" xfId="0" applyNumberFormat="1" applyFont="1" applyBorder="1" applyAlignment="1">
      <alignment horizontal="left"/>
    </xf>
    <xf numFmtId="3" fontId="20" fillId="0" borderId="51" xfId="0" applyNumberFormat="1" applyFont="1" applyBorder="1" applyAlignment="1">
      <alignment horizontal="left"/>
    </xf>
    <xf numFmtId="3" fontId="20" fillId="0" borderId="52" xfId="0" applyNumberFormat="1" applyFont="1" applyFill="1" applyBorder="1" applyAlignment="1">
      <alignment horizontal="left"/>
    </xf>
    <xf numFmtId="3" fontId="20" fillId="22" borderId="14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left"/>
    </xf>
    <xf numFmtId="3" fontId="20" fillId="22" borderId="0" xfId="0" applyNumberFormat="1" applyFont="1" applyFill="1" applyBorder="1" applyAlignment="1">
      <alignment horizontal="center"/>
    </xf>
    <xf numFmtId="0" fontId="35" fillId="0" borderId="0" xfId="0" applyFont="1" applyAlignment="1">
      <alignment horizontal="left" indent="10"/>
    </xf>
    <xf numFmtId="0" fontId="35" fillId="0" borderId="0" xfId="0" applyFont="1" applyAlignment="1">
      <alignment/>
    </xf>
    <xf numFmtId="0" fontId="35" fillId="0" borderId="0" xfId="0" applyFont="1" applyAlignment="1">
      <alignment horizontal="left" wrapText="1"/>
    </xf>
    <xf numFmtId="1" fontId="35" fillId="0" borderId="0" xfId="0" applyNumberFormat="1" applyFont="1" applyAlignment="1">
      <alignment horizontal="center"/>
    </xf>
    <xf numFmtId="0" fontId="0" fillId="0" borderId="33" xfId="0" applyBorder="1" applyAlignment="1">
      <alignment horizontal="center"/>
    </xf>
    <xf numFmtId="0" fontId="20" fillId="0" borderId="53" xfId="0" applyFont="1" applyBorder="1" applyAlignment="1">
      <alignment horizontal="center" wrapText="1"/>
    </xf>
    <xf numFmtId="0" fontId="25" fillId="0" borderId="50" xfId="0" applyFont="1" applyFill="1" applyBorder="1" applyAlignment="1">
      <alignment horizontal="center" wrapText="1"/>
    </xf>
    <xf numFmtId="0" fontId="28" fillId="0" borderId="54" xfId="0" applyFont="1" applyFill="1" applyBorder="1" applyAlignment="1">
      <alignment horizontal="center" wrapText="1"/>
    </xf>
    <xf numFmtId="0" fontId="28" fillId="0" borderId="55" xfId="0" applyFont="1" applyFill="1" applyBorder="1" applyAlignment="1">
      <alignment horizontal="center" wrapText="1"/>
    </xf>
    <xf numFmtId="0" fontId="28" fillId="0" borderId="56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5" fillId="0" borderId="24" xfId="0" applyFont="1" applyFill="1" applyBorder="1" applyAlignment="1">
      <alignment horizontal="center" wrapText="1"/>
    </xf>
    <xf numFmtId="0" fontId="25" fillId="0" borderId="57" xfId="0" applyFont="1" applyFill="1" applyBorder="1" applyAlignment="1">
      <alignment horizontal="center" wrapText="1"/>
    </xf>
    <xf numFmtId="0" fontId="25" fillId="0" borderId="58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31" fillId="0" borderId="10" xfId="0" applyFont="1" applyFill="1" applyBorder="1" applyAlignment="1">
      <alignment horizontal="center" wrapText="1"/>
    </xf>
    <xf numFmtId="0" fontId="31" fillId="0" borderId="41" xfId="0" applyFont="1" applyFill="1" applyBorder="1" applyAlignment="1">
      <alignment horizontal="center" wrapText="1"/>
    </xf>
    <xf numFmtId="0" fontId="31" fillId="0" borderId="11" xfId="0" applyFont="1" applyFill="1" applyBorder="1" applyAlignment="1">
      <alignment horizontal="center" wrapText="1"/>
    </xf>
    <xf numFmtId="0" fontId="25" fillId="0" borderId="59" xfId="0" applyFont="1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18" fillId="0" borderId="60" xfId="0" applyFont="1" applyFill="1" applyBorder="1" applyAlignment="1">
      <alignment horizontal="center" wrapText="1"/>
    </xf>
    <xf numFmtId="0" fontId="18" fillId="0" borderId="56" xfId="0" applyFont="1" applyFill="1" applyBorder="1" applyAlignment="1">
      <alignment horizontal="center" wrapText="1"/>
    </xf>
    <xf numFmtId="0" fontId="18" fillId="0" borderId="59" xfId="0" applyFont="1" applyFill="1" applyBorder="1" applyAlignment="1">
      <alignment horizontal="center" wrapText="1"/>
    </xf>
    <xf numFmtId="0" fontId="25" fillId="0" borderId="61" xfId="0" applyFont="1" applyFill="1" applyBorder="1" applyAlignment="1">
      <alignment wrapText="1"/>
    </xf>
    <xf numFmtId="0" fontId="25" fillId="0" borderId="36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/>
    </xf>
    <xf numFmtId="0" fontId="18" fillId="0" borderId="15" xfId="0" applyFont="1" applyFill="1" applyBorder="1" applyAlignment="1">
      <alignment horizontal="center" wrapText="1"/>
    </xf>
    <xf numFmtId="0" fontId="18" fillId="0" borderId="62" xfId="0" applyFont="1" applyFill="1" applyBorder="1" applyAlignment="1">
      <alignment horizontal="center" wrapText="1"/>
    </xf>
    <xf numFmtId="0" fontId="0" fillId="0" borderId="63" xfId="0" applyFill="1" applyBorder="1" applyAlignment="1">
      <alignment wrapText="1"/>
    </xf>
    <xf numFmtId="0" fontId="18" fillId="0" borderId="19" xfId="0" applyFont="1" applyFill="1" applyBorder="1" applyAlignment="1">
      <alignment wrapText="1"/>
    </xf>
    <xf numFmtId="0" fontId="25" fillId="0" borderId="37" xfId="0" applyFont="1" applyFill="1" applyBorder="1" applyAlignment="1">
      <alignment wrapText="1"/>
    </xf>
    <xf numFmtId="0" fontId="25" fillId="0" borderId="25" xfId="0" applyFont="1" applyFill="1" applyBorder="1" applyAlignment="1">
      <alignment wrapText="1"/>
    </xf>
    <xf numFmtId="0" fontId="21" fillId="0" borderId="64" xfId="0" applyFont="1" applyFill="1" applyBorder="1" applyAlignment="1">
      <alignment wrapText="1"/>
    </xf>
    <xf numFmtId="0" fontId="21" fillId="0" borderId="65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3" fontId="21" fillId="0" borderId="13" xfId="0" applyNumberFormat="1" applyFont="1" applyFill="1" applyBorder="1" applyAlignment="1">
      <alignment horizontal="center" wrapText="1"/>
    </xf>
    <xf numFmtId="3" fontId="0" fillId="0" borderId="28" xfId="0" applyNumberFormat="1" applyFill="1" applyBorder="1" applyAlignment="1">
      <alignment horizontal="center"/>
    </xf>
    <xf numFmtId="3" fontId="21" fillId="0" borderId="28" xfId="0" applyNumberFormat="1" applyFont="1" applyFill="1" applyBorder="1" applyAlignment="1">
      <alignment horizontal="center" wrapText="1"/>
    </xf>
    <xf numFmtId="3" fontId="0" fillId="0" borderId="0" xfId="0" applyNumberFormat="1" applyFill="1" applyAlignment="1">
      <alignment/>
    </xf>
    <xf numFmtId="3" fontId="21" fillId="0" borderId="64" xfId="0" applyNumberFormat="1" applyFont="1" applyFill="1" applyBorder="1" applyAlignment="1">
      <alignment horizontal="center" wrapText="1"/>
    </xf>
    <xf numFmtId="0" fontId="21" fillId="0" borderId="61" xfId="0" applyFont="1" applyFill="1" applyBorder="1" applyAlignment="1">
      <alignment wrapText="1"/>
    </xf>
    <xf numFmtId="0" fontId="21" fillId="0" borderId="36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3" fontId="21" fillId="0" borderId="12" xfId="0" applyNumberFormat="1" applyFont="1" applyFill="1" applyBorder="1" applyAlignment="1">
      <alignment horizontal="center" wrapText="1"/>
    </xf>
    <xf numFmtId="3" fontId="0" fillId="0" borderId="23" xfId="0" applyNumberFormat="1" applyFill="1" applyBorder="1" applyAlignment="1">
      <alignment horizontal="center"/>
    </xf>
    <xf numFmtId="3" fontId="21" fillId="0" borderId="23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21" fillId="0" borderId="23" xfId="0" applyFont="1" applyFill="1" applyBorder="1" applyAlignment="1">
      <alignment horizontal="center" wrapText="1"/>
    </xf>
    <xf numFmtId="0" fontId="27" fillId="0" borderId="63" xfId="0" applyFont="1" applyFill="1" applyBorder="1" applyAlignment="1">
      <alignment wrapText="1"/>
    </xf>
    <xf numFmtId="0" fontId="0" fillId="0" borderId="19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3" fontId="23" fillId="0" borderId="37" xfId="0" applyNumberFormat="1" applyFont="1" applyFill="1" applyBorder="1" applyAlignment="1">
      <alignment horizontal="center" wrapText="1"/>
    </xf>
    <xf numFmtId="3" fontId="23" fillId="0" borderId="25" xfId="0" applyNumberFormat="1" applyFont="1" applyFill="1" applyBorder="1" applyAlignment="1">
      <alignment horizontal="center" wrapText="1"/>
    </xf>
    <xf numFmtId="3" fontId="21" fillId="0" borderId="66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0" fontId="0" fillId="0" borderId="21" xfId="0" applyFill="1" applyBorder="1" applyAlignment="1">
      <alignment wrapText="1"/>
    </xf>
    <xf numFmtId="0" fontId="0" fillId="0" borderId="36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23" fillId="0" borderId="19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3" fillId="0" borderId="0" xfId="0" applyFont="1" applyFill="1" applyBorder="1" applyAlignment="1">
      <alignment horizontal="right" wrapText="1"/>
    </xf>
    <xf numFmtId="3" fontId="23" fillId="0" borderId="0" xfId="0" applyNumberFormat="1" applyFont="1" applyFill="1" applyBorder="1" applyAlignment="1">
      <alignment horizontal="right" wrapText="1"/>
    </xf>
    <xf numFmtId="0" fontId="29" fillId="0" borderId="36" xfId="0" applyFont="1" applyFill="1" applyBorder="1" applyAlignment="1">
      <alignment horizontal="center" wrapText="1"/>
    </xf>
    <xf numFmtId="0" fontId="19" fillId="0" borderId="36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left" wrapText="1"/>
    </xf>
    <xf numFmtId="3" fontId="0" fillId="0" borderId="23" xfId="0" applyNumberFormat="1" applyFill="1" applyBorder="1" applyAlignment="1">
      <alignment horizontal="center" wrapText="1"/>
    </xf>
    <xf numFmtId="0" fontId="25" fillId="0" borderId="31" xfId="0" applyFont="1" applyFill="1" applyBorder="1" applyAlignment="1">
      <alignment wrapText="1"/>
    </xf>
    <xf numFmtId="0" fontId="30" fillId="0" borderId="12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wrapText="1"/>
    </xf>
    <xf numFmtId="0" fontId="0" fillId="0" borderId="30" xfId="0" applyFill="1" applyBorder="1" applyAlignment="1">
      <alignment horizontal="center" wrapText="1"/>
    </xf>
    <xf numFmtId="3" fontId="23" fillId="0" borderId="30" xfId="0" applyNumberFormat="1" applyFont="1" applyFill="1" applyBorder="1" applyAlignment="1">
      <alignment horizontal="center" wrapText="1"/>
    </xf>
    <xf numFmtId="3" fontId="23" fillId="0" borderId="67" xfId="0" applyNumberFormat="1" applyFont="1" applyFill="1" applyBorder="1" applyAlignment="1">
      <alignment horizontal="center" wrapText="1"/>
    </xf>
    <xf numFmtId="0" fontId="24" fillId="0" borderId="26" xfId="0" applyFont="1" applyFill="1" applyBorder="1" applyAlignment="1">
      <alignment horizontal="center" wrapText="1"/>
    </xf>
    <xf numFmtId="0" fontId="24" fillId="0" borderId="41" xfId="0" applyFont="1" applyFill="1" applyBorder="1" applyAlignment="1">
      <alignment horizontal="center" wrapText="1"/>
    </xf>
    <xf numFmtId="0" fontId="24" fillId="0" borderId="51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40">
      <selection activeCell="F32" sqref="F32"/>
    </sheetView>
  </sheetViews>
  <sheetFormatPr defaultColWidth="9.140625" defaultRowHeight="15"/>
  <cols>
    <col min="1" max="1" width="58.28125" style="0" customWidth="1"/>
    <col min="2" max="2" width="11.28125" style="0" customWidth="1"/>
    <col min="3" max="3" width="12.421875" style="0" customWidth="1"/>
    <col min="4" max="4" width="14.28125" style="0" customWidth="1"/>
    <col min="7" max="7" width="20.28125" style="0" customWidth="1"/>
  </cols>
  <sheetData>
    <row r="1" ht="15" thickBot="1"/>
    <row r="2" spans="1:3" ht="18" thickBot="1">
      <c r="A2" s="86" t="s">
        <v>0</v>
      </c>
      <c r="B2" s="1"/>
      <c r="C2" s="2"/>
    </row>
    <row r="3" spans="1:3" ht="15.75" thickBot="1">
      <c r="A3" s="87" t="s">
        <v>1</v>
      </c>
      <c r="B3" s="1"/>
      <c r="C3" s="2"/>
    </row>
    <row r="4" ht="15" thickBot="1"/>
    <row r="5" spans="1:3" s="100" customFormat="1" ht="15.75" customHeight="1" thickBot="1">
      <c r="A5" s="130"/>
      <c r="B5" s="131" t="s">
        <v>5</v>
      </c>
      <c r="C5" s="99" t="s">
        <v>46</v>
      </c>
    </row>
    <row r="6" ht="15" thickBot="1"/>
    <row r="7" spans="1:3" ht="15.75" thickBot="1">
      <c r="A7" s="81" t="s">
        <v>2</v>
      </c>
      <c r="B7" s="82">
        <f>'Budget 2011 12'!F20</f>
        <v>411660</v>
      </c>
      <c r="C7" s="83">
        <f>'Budget 2011 12'!J20</f>
        <v>473900</v>
      </c>
    </row>
    <row r="8" spans="1:3" ht="15.75" thickBot="1">
      <c r="A8" s="72"/>
      <c r="B8" s="71"/>
      <c r="C8" s="71"/>
    </row>
    <row r="9" spans="1:3" ht="15.75" thickBot="1">
      <c r="A9" s="81" t="s">
        <v>22</v>
      </c>
      <c r="B9" s="82">
        <f>'Budget 2011 12'!F29</f>
        <v>593061</v>
      </c>
      <c r="C9" s="83">
        <f>'Budget 2011 12'!J29</f>
        <v>627000</v>
      </c>
    </row>
    <row r="10" spans="1:3" ht="15.75" thickBot="1">
      <c r="A10" s="72"/>
      <c r="B10" s="71"/>
      <c r="C10" s="71"/>
    </row>
    <row r="11" spans="1:3" ht="15.75" thickBot="1">
      <c r="A11" s="81" t="s">
        <v>27</v>
      </c>
      <c r="B11" s="82">
        <f>'Budget 2011 12'!F40</f>
        <v>531336</v>
      </c>
      <c r="C11" s="83">
        <f>'Budget 2011 12'!J40</f>
        <v>579800</v>
      </c>
    </row>
    <row r="12" spans="1:3" ht="15.75" thickBot="1">
      <c r="A12" s="72"/>
      <c r="B12" s="71"/>
      <c r="C12" s="71"/>
    </row>
    <row r="13" spans="1:3" ht="15.75" thickBot="1">
      <c r="A13" s="81" t="s">
        <v>35</v>
      </c>
      <c r="B13" s="82">
        <f>'Budget 2011 12'!F54</f>
        <v>72943</v>
      </c>
      <c r="C13" s="83">
        <f>'Budget 2011 12'!J54</f>
        <v>82800</v>
      </c>
    </row>
    <row r="14" spans="1:3" ht="15.75" thickBot="1">
      <c r="A14" s="72"/>
      <c r="B14" s="65"/>
      <c r="C14" s="65"/>
    </row>
    <row r="15" spans="1:3" ht="15.75" thickBot="1">
      <c r="A15" s="78" t="s">
        <v>47</v>
      </c>
      <c r="B15" s="82">
        <f>SUM(B7:B13)</f>
        <v>1609000</v>
      </c>
      <c r="C15" s="83">
        <f>SUM(C7:C13)</f>
        <v>1763500</v>
      </c>
    </row>
    <row r="16" spans="1:3" ht="15.75" thickBot="1">
      <c r="A16" s="120" t="s">
        <v>104</v>
      </c>
      <c r="B16" s="82">
        <v>864600</v>
      </c>
      <c r="C16" s="123">
        <v>700000</v>
      </c>
    </row>
    <row r="17" spans="1:3" ht="15.75" thickBot="1">
      <c r="A17" s="120" t="s">
        <v>105</v>
      </c>
      <c r="B17" s="82">
        <f>B16/B15%</f>
        <v>53.735239279055314</v>
      </c>
      <c r="C17" s="83">
        <f>C16/C15%</f>
        <v>39.6937907570173</v>
      </c>
    </row>
    <row r="18" spans="1:3" ht="15.75" thickBot="1">
      <c r="A18" s="121"/>
      <c r="B18" s="82"/>
      <c r="C18" s="83"/>
    </row>
    <row r="19" spans="1:3" ht="15.75" thickBot="1">
      <c r="A19" s="84" t="s">
        <v>81</v>
      </c>
      <c r="B19" s="85">
        <v>2450000</v>
      </c>
      <c r="C19" s="85">
        <f>'Capital Exp'!D15</f>
        <v>1385000</v>
      </c>
    </row>
    <row r="20" spans="1:3" ht="15.75" thickBot="1">
      <c r="A20" s="121" t="s">
        <v>104</v>
      </c>
      <c r="B20" s="82">
        <v>375000</v>
      </c>
      <c r="C20" s="123">
        <v>700000</v>
      </c>
    </row>
    <row r="21" spans="1:3" ht="15.75" thickBot="1">
      <c r="A21" s="122" t="s">
        <v>106</v>
      </c>
      <c r="B21" s="83">
        <f>B20/B19%</f>
        <v>15.306122448979592</v>
      </c>
      <c r="C21" s="83">
        <f>C20/C19%</f>
        <v>50.541516245487365</v>
      </c>
    </row>
    <row r="22" spans="1:3" ht="15.75" thickBot="1">
      <c r="A22" s="122" t="s">
        <v>107</v>
      </c>
      <c r="B22" s="82">
        <f>B16+B20</f>
        <v>1239600</v>
      </c>
      <c r="C22" s="123">
        <v>1400000</v>
      </c>
    </row>
    <row r="23" spans="1:3" ht="15">
      <c r="A23" s="124"/>
      <c r="B23" s="88"/>
      <c r="C23" s="125"/>
    </row>
    <row r="24" spans="1:7" ht="18">
      <c r="A24" s="127" t="s">
        <v>108</v>
      </c>
      <c r="C24" s="129">
        <v>66</v>
      </c>
      <c r="G24" s="126"/>
    </row>
    <row r="25" spans="1:3" ht="18">
      <c r="A25" s="127" t="s">
        <v>109</v>
      </c>
      <c r="C25" s="129">
        <v>250</v>
      </c>
    </row>
    <row r="26" spans="1:3" ht="18" customHeight="1">
      <c r="A26" s="128" t="s">
        <v>113</v>
      </c>
      <c r="C26" s="129"/>
    </row>
    <row r="27" spans="1:3" ht="15" customHeight="1">
      <c r="A27" s="128"/>
      <c r="C27" s="129">
        <v>26</v>
      </c>
    </row>
    <row r="28" spans="1:3" ht="18">
      <c r="A28" s="127" t="s">
        <v>110</v>
      </c>
      <c r="C28" s="129">
        <v>50</v>
      </c>
    </row>
    <row r="29" spans="1:9" ht="18">
      <c r="A29" s="127" t="s">
        <v>111</v>
      </c>
      <c r="C29" s="129">
        <v>9</v>
      </c>
      <c r="I29" s="126"/>
    </row>
    <row r="30" spans="1:5" ht="18">
      <c r="A30" s="127" t="s">
        <v>112</v>
      </c>
      <c r="C30" s="129">
        <v>2</v>
      </c>
      <c r="E30" s="126"/>
    </row>
    <row r="31" spans="1:3" ht="18" customHeight="1">
      <c r="A31" s="128" t="s">
        <v>114</v>
      </c>
      <c r="C31" s="129"/>
    </row>
    <row r="32" spans="1:3" ht="18" customHeight="1">
      <c r="A32" s="128"/>
      <c r="C32" s="129">
        <v>4</v>
      </c>
    </row>
    <row r="33" ht="15" thickBot="1"/>
    <row r="34" spans="1:4" ht="18">
      <c r="A34" s="102" t="s">
        <v>85</v>
      </c>
      <c r="B34" s="103"/>
      <c r="C34" s="103"/>
      <c r="D34" s="104"/>
    </row>
    <row r="35" spans="1:4" ht="18">
      <c r="A35" s="105"/>
      <c r="B35" s="106" t="s">
        <v>91</v>
      </c>
      <c r="C35" s="109" t="s">
        <v>92</v>
      </c>
      <c r="D35" s="107" t="s">
        <v>96</v>
      </c>
    </row>
    <row r="36" spans="1:4" ht="18">
      <c r="A36" s="108" t="s">
        <v>86</v>
      </c>
      <c r="B36" s="101">
        <v>66</v>
      </c>
      <c r="C36" s="109"/>
      <c r="D36" s="110"/>
    </row>
    <row r="37" spans="1:4" ht="18">
      <c r="A37" s="108" t="s">
        <v>90</v>
      </c>
      <c r="B37" s="101">
        <v>26</v>
      </c>
      <c r="C37" s="109"/>
      <c r="D37" s="110"/>
    </row>
    <row r="38" spans="1:4" ht="18">
      <c r="A38" s="111" t="s">
        <v>87</v>
      </c>
      <c r="B38" s="101">
        <f>B36+B37</f>
        <v>92</v>
      </c>
      <c r="C38" s="109"/>
      <c r="D38" s="110"/>
    </row>
    <row r="39" spans="1:4" ht="18">
      <c r="A39" s="108" t="s">
        <v>88</v>
      </c>
      <c r="B39" s="101">
        <v>92</v>
      </c>
      <c r="C39" s="112">
        <f>'Budget 2011 12'!J29</f>
        <v>627000</v>
      </c>
      <c r="D39" s="113">
        <f>C39/B39</f>
        <v>6815.217391304348</v>
      </c>
    </row>
    <row r="40" spans="1:4" ht="18">
      <c r="A40" s="111" t="s">
        <v>93</v>
      </c>
      <c r="B40" s="101">
        <v>66</v>
      </c>
      <c r="C40" s="112">
        <f>'Budget 2011 12'!J20+'Budget 2011 12'!J36+'Budget 2011 12'!J37-'Budget 2011 12'!J15*50%</f>
        <v>654200</v>
      </c>
      <c r="D40" s="113">
        <f>C40/B40</f>
        <v>9912.121212121212</v>
      </c>
    </row>
    <row r="41" spans="1:4" ht="18">
      <c r="A41" s="111" t="s">
        <v>94</v>
      </c>
      <c r="B41" s="101">
        <v>92</v>
      </c>
      <c r="C41" s="112">
        <f>'Budget 2011 12'!J39</f>
        <v>250000</v>
      </c>
      <c r="D41" s="113">
        <f>C41/B41</f>
        <v>2717.391304347826</v>
      </c>
    </row>
    <row r="42" spans="1:4" ht="18">
      <c r="A42" s="111" t="s">
        <v>95</v>
      </c>
      <c r="B42" s="101">
        <v>250</v>
      </c>
      <c r="C42" s="109">
        <f>'Budget 2011 12'!J15*50%+'Budget 2011 12'!J38</f>
        <v>149500</v>
      </c>
      <c r="D42" s="113">
        <f>C42/B42</f>
        <v>598</v>
      </c>
    </row>
    <row r="43" spans="1:4" ht="18">
      <c r="A43" s="111" t="s">
        <v>84</v>
      </c>
      <c r="B43" s="101">
        <v>92</v>
      </c>
      <c r="C43" s="112">
        <f>'Budget 2011 12'!J54</f>
        <v>82800</v>
      </c>
      <c r="D43" s="113">
        <f>C43/B43</f>
        <v>900</v>
      </c>
    </row>
    <row r="44" spans="1:4" ht="18" thickBot="1">
      <c r="A44" s="114" t="s">
        <v>89</v>
      </c>
      <c r="B44" s="115"/>
      <c r="C44" s="116">
        <f>SUM(C39:C43)</f>
        <v>1763500</v>
      </c>
      <c r="D44" s="117"/>
    </row>
    <row r="45" ht="14.25">
      <c r="C45" s="88"/>
    </row>
    <row r="46" ht="15">
      <c r="A46" s="118" t="s">
        <v>115</v>
      </c>
    </row>
  </sheetData>
  <sheetProtection/>
  <mergeCells count="2">
    <mergeCell ref="A26:A27"/>
    <mergeCell ref="A31:A32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C25">
      <selection activeCell="O35" sqref="O35"/>
    </sheetView>
  </sheetViews>
  <sheetFormatPr defaultColWidth="9.140625" defaultRowHeight="15"/>
  <cols>
    <col min="1" max="1" width="52.28125" style="136" customWidth="1"/>
    <col min="2" max="2" width="8.28125" style="136" customWidth="1"/>
    <col min="3" max="3" width="10.28125" style="136" customWidth="1"/>
    <col min="4" max="4" width="5.57421875" style="136" customWidth="1"/>
    <col min="5" max="5" width="11.57421875" style="136" bestFit="1" customWidth="1"/>
    <col min="6" max="6" width="11.28125" style="136" customWidth="1"/>
    <col min="7" max="7" width="8.8515625" style="136" customWidth="1"/>
    <col min="8" max="8" width="6.140625" style="136" customWidth="1"/>
    <col min="9" max="9" width="8.8515625" style="136" customWidth="1"/>
    <col min="10" max="10" width="10.57421875" style="136" customWidth="1"/>
    <col min="11" max="11" width="12.28125" style="136" hidden="1" customWidth="1"/>
    <col min="12" max="12" width="11.00390625" style="137" customWidth="1"/>
    <col min="13" max="16384" width="8.8515625" style="136" customWidth="1"/>
  </cols>
  <sheetData>
    <row r="1" spans="1:10" ht="24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5"/>
    </row>
    <row r="2" spans="1:10" ht="18.75" customHeight="1" thickBot="1">
      <c r="A2" s="138" t="s">
        <v>1</v>
      </c>
      <c r="B2" s="139"/>
      <c r="C2" s="139"/>
      <c r="D2" s="139"/>
      <c r="E2" s="139"/>
      <c r="F2" s="139"/>
      <c r="G2" s="139"/>
      <c r="H2" s="139"/>
      <c r="I2" s="139"/>
      <c r="J2" s="140"/>
    </row>
    <row r="3" spans="1:10" ht="18.75" customHeight="1" thickBot="1">
      <c r="A3" s="141"/>
      <c r="B3" s="142"/>
      <c r="C3" s="143"/>
      <c r="D3" s="142"/>
      <c r="E3" s="142"/>
      <c r="F3" s="142"/>
      <c r="G3" s="142"/>
      <c r="H3" s="142"/>
      <c r="I3" s="142"/>
      <c r="J3" s="142"/>
    </row>
    <row r="4" spans="1:10" ht="18" customHeight="1" thickBot="1">
      <c r="A4" s="144" t="s">
        <v>70</v>
      </c>
      <c r="B4" s="145"/>
      <c r="C4" s="145"/>
      <c r="D4" s="145"/>
      <c r="E4" s="145"/>
      <c r="F4" s="145"/>
      <c r="G4" s="145"/>
      <c r="H4" s="145"/>
      <c r="I4" s="145"/>
      <c r="J4" s="146"/>
    </row>
    <row r="5" spans="1:10" ht="15" thickBot="1">
      <c r="A5" s="142"/>
      <c r="B5" s="142"/>
      <c r="C5" s="142"/>
      <c r="D5" s="142"/>
      <c r="E5" s="142"/>
      <c r="F5" s="142"/>
      <c r="G5" s="142"/>
      <c r="H5" s="142"/>
      <c r="I5" s="142"/>
      <c r="J5" s="142"/>
    </row>
    <row r="6" spans="1:12" ht="18" customHeight="1" thickBot="1">
      <c r="A6" s="147" t="s">
        <v>2</v>
      </c>
      <c r="B6" s="148"/>
      <c r="C6" s="149"/>
      <c r="D6" s="149"/>
      <c r="E6" s="150" t="s">
        <v>61</v>
      </c>
      <c r="F6" s="151"/>
      <c r="G6" s="148"/>
      <c r="H6" s="149"/>
      <c r="I6" s="150" t="s">
        <v>60</v>
      </c>
      <c r="J6" s="151"/>
      <c r="L6" s="152" t="s">
        <v>97</v>
      </c>
    </row>
    <row r="7" spans="1:12" ht="18" customHeight="1">
      <c r="A7" s="153" t="s">
        <v>3</v>
      </c>
      <c r="B7" s="154" t="s">
        <v>4</v>
      </c>
      <c r="C7" s="155"/>
      <c r="D7" s="156"/>
      <c r="E7" s="157" t="s">
        <v>66</v>
      </c>
      <c r="F7" s="158"/>
      <c r="G7" s="154" t="s">
        <v>4</v>
      </c>
      <c r="H7" s="155"/>
      <c r="I7" s="157" t="s">
        <v>67</v>
      </c>
      <c r="J7" s="158"/>
      <c r="L7" s="152" t="s">
        <v>98</v>
      </c>
    </row>
    <row r="8" spans="1:12" ht="24.75" customHeight="1" thickBot="1">
      <c r="A8" s="159"/>
      <c r="B8" s="160" t="s">
        <v>6</v>
      </c>
      <c r="C8" s="161" t="s">
        <v>7</v>
      </c>
      <c r="D8" s="161" t="s">
        <v>8</v>
      </c>
      <c r="E8" s="161" t="s">
        <v>62</v>
      </c>
      <c r="F8" s="162" t="s">
        <v>63</v>
      </c>
      <c r="G8" s="160" t="s">
        <v>6</v>
      </c>
      <c r="H8" s="161" t="s">
        <v>8</v>
      </c>
      <c r="I8" s="161" t="s">
        <v>62</v>
      </c>
      <c r="J8" s="162" t="s">
        <v>63</v>
      </c>
      <c r="L8" s="132" t="s">
        <v>99</v>
      </c>
    </row>
    <row r="9" spans="1:12" ht="17.25" customHeight="1">
      <c r="A9" s="163" t="s">
        <v>9</v>
      </c>
      <c r="B9" s="164">
        <v>12</v>
      </c>
      <c r="C9" s="165" t="s">
        <v>10</v>
      </c>
      <c r="D9" s="165">
        <v>1</v>
      </c>
      <c r="E9" s="166">
        <v>5000</v>
      </c>
      <c r="F9" s="167">
        <v>60000</v>
      </c>
      <c r="G9" s="164">
        <v>12</v>
      </c>
      <c r="H9" s="165">
        <v>1</v>
      </c>
      <c r="I9" s="166">
        <v>5000</v>
      </c>
      <c r="J9" s="168">
        <f>SUM(G9*H9*I9)</f>
        <v>60000</v>
      </c>
      <c r="K9" s="169">
        <f>J9-F9</f>
        <v>0</v>
      </c>
      <c r="L9" s="170">
        <f>K9/J9%</f>
        <v>0</v>
      </c>
    </row>
    <row r="10" spans="1:12" ht="19.5" customHeight="1">
      <c r="A10" s="171" t="s">
        <v>11</v>
      </c>
      <c r="B10" s="172">
        <v>11</v>
      </c>
      <c r="C10" s="173" t="s">
        <v>10</v>
      </c>
      <c r="D10" s="173">
        <v>1</v>
      </c>
      <c r="E10" s="174">
        <v>6700</v>
      </c>
      <c r="F10" s="175">
        <v>73060</v>
      </c>
      <c r="G10" s="172">
        <v>11</v>
      </c>
      <c r="H10" s="173">
        <v>1</v>
      </c>
      <c r="I10" s="174">
        <v>5500</v>
      </c>
      <c r="J10" s="176">
        <f aca="true" t="shared" si="0" ref="J10:J17">SUM(G10*H10*I10)</f>
        <v>60500</v>
      </c>
      <c r="K10" s="169">
        <f>J10-F10</f>
        <v>-12560</v>
      </c>
      <c r="L10" s="170">
        <f aca="true" t="shared" si="1" ref="L10:L20">K10/J10%</f>
        <v>-20.760330578512395</v>
      </c>
    </row>
    <row r="11" spans="1:12" ht="16.5" customHeight="1">
      <c r="A11" s="171" t="s">
        <v>12</v>
      </c>
      <c r="B11" s="172">
        <v>11</v>
      </c>
      <c r="C11" s="173" t="s">
        <v>10</v>
      </c>
      <c r="D11" s="173">
        <v>2</v>
      </c>
      <c r="E11" s="174">
        <v>2200</v>
      </c>
      <c r="F11" s="176">
        <v>48400</v>
      </c>
      <c r="G11" s="172">
        <v>11</v>
      </c>
      <c r="H11" s="173">
        <v>2</v>
      </c>
      <c r="I11" s="174">
        <v>4000</v>
      </c>
      <c r="J11" s="176">
        <f t="shared" si="0"/>
        <v>88000</v>
      </c>
      <c r="K11" s="169">
        <f>J11-F11</f>
        <v>39600</v>
      </c>
      <c r="L11" s="170">
        <f t="shared" si="1"/>
        <v>45</v>
      </c>
    </row>
    <row r="12" spans="1:12" ht="21" customHeight="1">
      <c r="A12" s="171" t="s">
        <v>13</v>
      </c>
      <c r="B12" s="172">
        <v>11</v>
      </c>
      <c r="C12" s="173" t="s">
        <v>10</v>
      </c>
      <c r="D12" s="173">
        <v>2</v>
      </c>
      <c r="E12" s="174">
        <v>3000</v>
      </c>
      <c r="F12" s="176">
        <v>66000</v>
      </c>
      <c r="G12" s="172">
        <v>11</v>
      </c>
      <c r="H12" s="173">
        <v>2</v>
      </c>
      <c r="I12" s="174">
        <v>4000</v>
      </c>
      <c r="J12" s="176">
        <f t="shared" si="0"/>
        <v>88000</v>
      </c>
      <c r="K12" s="169">
        <f>J12-F12</f>
        <v>22000</v>
      </c>
      <c r="L12" s="170">
        <f t="shared" si="1"/>
        <v>25</v>
      </c>
    </row>
    <row r="13" spans="1:12" ht="15.75" customHeight="1">
      <c r="A13" s="171" t="s">
        <v>14</v>
      </c>
      <c r="B13" s="172">
        <v>11</v>
      </c>
      <c r="C13" s="173" t="s">
        <v>10</v>
      </c>
      <c r="D13" s="173">
        <v>1</v>
      </c>
      <c r="E13" s="174">
        <v>2000</v>
      </c>
      <c r="F13" s="176">
        <v>22000</v>
      </c>
      <c r="G13" s="172">
        <v>11</v>
      </c>
      <c r="H13" s="173">
        <v>1</v>
      </c>
      <c r="I13" s="174">
        <v>2000</v>
      </c>
      <c r="J13" s="176">
        <f t="shared" si="0"/>
        <v>22000</v>
      </c>
      <c r="K13" s="169">
        <f>J13-F13</f>
        <v>0</v>
      </c>
      <c r="L13" s="170">
        <f t="shared" si="1"/>
        <v>0</v>
      </c>
    </row>
    <row r="14" spans="1:12" ht="17.25" customHeight="1">
      <c r="A14" s="171" t="s">
        <v>15</v>
      </c>
      <c r="B14" s="172">
        <v>1</v>
      </c>
      <c r="C14" s="173" t="s">
        <v>10</v>
      </c>
      <c r="D14" s="173">
        <v>3</v>
      </c>
      <c r="E14" s="174">
        <v>5000</v>
      </c>
      <c r="F14" s="176">
        <v>15000</v>
      </c>
      <c r="G14" s="172">
        <v>1</v>
      </c>
      <c r="H14" s="173">
        <v>6</v>
      </c>
      <c r="I14" s="174">
        <v>3000</v>
      </c>
      <c r="J14" s="176">
        <f t="shared" si="0"/>
        <v>18000</v>
      </c>
      <c r="K14" s="169">
        <f>J14-F14</f>
        <v>3000</v>
      </c>
      <c r="L14" s="170">
        <f t="shared" si="1"/>
        <v>16.666666666666668</v>
      </c>
    </row>
    <row r="15" spans="1:12" ht="33" customHeight="1">
      <c r="A15" s="171" t="s">
        <v>16</v>
      </c>
      <c r="B15" s="172">
        <v>12</v>
      </c>
      <c r="C15" s="173" t="s">
        <v>10</v>
      </c>
      <c r="D15" s="173">
        <v>2</v>
      </c>
      <c r="E15" s="174">
        <v>4000</v>
      </c>
      <c r="F15" s="175">
        <v>96000</v>
      </c>
      <c r="G15" s="172">
        <v>11</v>
      </c>
      <c r="H15" s="173">
        <v>2</v>
      </c>
      <c r="I15" s="174">
        <v>4500</v>
      </c>
      <c r="J15" s="176">
        <f t="shared" si="0"/>
        <v>99000</v>
      </c>
      <c r="K15" s="169">
        <f>J15-F15</f>
        <v>3000</v>
      </c>
      <c r="L15" s="170">
        <f t="shared" si="1"/>
        <v>3.0303030303030303</v>
      </c>
    </row>
    <row r="16" spans="1:12" ht="14.25">
      <c r="A16" s="171" t="s">
        <v>17</v>
      </c>
      <c r="B16" s="172">
        <v>12</v>
      </c>
      <c r="C16" s="173" t="s">
        <v>10</v>
      </c>
      <c r="D16" s="173">
        <v>1</v>
      </c>
      <c r="E16" s="174">
        <v>1600</v>
      </c>
      <c r="F16" s="176">
        <v>19200</v>
      </c>
      <c r="G16" s="172">
        <v>12</v>
      </c>
      <c r="H16" s="173">
        <v>1</v>
      </c>
      <c r="I16" s="174">
        <v>2000</v>
      </c>
      <c r="J16" s="176">
        <f t="shared" si="0"/>
        <v>24000</v>
      </c>
      <c r="K16" s="169">
        <f>J16-F16</f>
        <v>4800</v>
      </c>
      <c r="L16" s="170">
        <f t="shared" si="1"/>
        <v>20</v>
      </c>
    </row>
    <row r="17" spans="1:12" ht="14.25">
      <c r="A17" s="171" t="s">
        <v>18</v>
      </c>
      <c r="B17" s="172">
        <v>12</v>
      </c>
      <c r="C17" s="173" t="s">
        <v>10</v>
      </c>
      <c r="D17" s="173">
        <v>1</v>
      </c>
      <c r="E17" s="174">
        <v>1000</v>
      </c>
      <c r="F17" s="176">
        <v>12000</v>
      </c>
      <c r="G17" s="172">
        <v>12</v>
      </c>
      <c r="H17" s="173">
        <v>1</v>
      </c>
      <c r="I17" s="174">
        <v>1200</v>
      </c>
      <c r="J17" s="176">
        <f t="shared" si="0"/>
        <v>14400</v>
      </c>
      <c r="K17" s="169">
        <f>J17-F17</f>
        <v>2400</v>
      </c>
      <c r="L17" s="170">
        <f t="shared" si="1"/>
        <v>16.666666666666668</v>
      </c>
    </row>
    <row r="18" spans="1:12" ht="14.25">
      <c r="A18" s="171" t="s">
        <v>19</v>
      </c>
      <c r="B18" s="172">
        <v>3</v>
      </c>
      <c r="C18" s="177"/>
      <c r="D18" s="173">
        <v>4</v>
      </c>
      <c r="E18" s="174">
        <v>0</v>
      </c>
      <c r="F18" s="176">
        <v>0</v>
      </c>
      <c r="G18" s="172">
        <v>3</v>
      </c>
      <c r="H18" s="173">
        <v>4</v>
      </c>
      <c r="I18" s="173">
        <v>0</v>
      </c>
      <c r="J18" s="178">
        <v>0</v>
      </c>
      <c r="K18" s="169">
        <f>J18-F18</f>
        <v>0</v>
      </c>
      <c r="L18" s="170"/>
    </row>
    <row r="19" spans="1:12" ht="21.75" customHeight="1">
      <c r="A19" s="153" t="s">
        <v>20</v>
      </c>
      <c r="B19" s="172">
        <v>12</v>
      </c>
      <c r="C19" s="177"/>
      <c r="D19" s="173">
        <v>3</v>
      </c>
      <c r="E19" s="174">
        <v>0</v>
      </c>
      <c r="F19" s="176">
        <v>0</v>
      </c>
      <c r="G19" s="172">
        <v>12</v>
      </c>
      <c r="H19" s="173">
        <v>3</v>
      </c>
      <c r="I19" s="173">
        <v>0</v>
      </c>
      <c r="J19" s="178">
        <v>0</v>
      </c>
      <c r="K19" s="169">
        <f>J19-F19</f>
        <v>0</v>
      </c>
      <c r="L19" s="170"/>
    </row>
    <row r="20" spans="1:12" ht="18" customHeight="1" thickBot="1">
      <c r="A20" s="179" t="s">
        <v>21</v>
      </c>
      <c r="B20" s="180"/>
      <c r="C20" s="181"/>
      <c r="D20" s="182">
        <f>SUM(D9:D19)</f>
        <v>21</v>
      </c>
      <c r="E20" s="182">
        <f>SUM(E9:E19)</f>
        <v>30500</v>
      </c>
      <c r="F20" s="183">
        <f>SUM(F9:F19)</f>
        <v>411660</v>
      </c>
      <c r="G20" s="180"/>
      <c r="H20" s="183">
        <f>SUM(H9:H19)</f>
        <v>24</v>
      </c>
      <c r="I20" s="183">
        <f>SUM(I9:I19)</f>
        <v>31200</v>
      </c>
      <c r="J20" s="183">
        <f>SUM(J9:J19)</f>
        <v>473900</v>
      </c>
      <c r="K20" s="169">
        <f>J20-F20</f>
        <v>62240</v>
      </c>
      <c r="L20" s="184">
        <f>K20/J20%</f>
        <v>13.133572483646338</v>
      </c>
    </row>
    <row r="21" spans="1:12" s="189" customFormat="1" ht="12.75" customHeight="1">
      <c r="A21" s="185" t="s">
        <v>100</v>
      </c>
      <c r="B21" s="186"/>
      <c r="C21" s="186"/>
      <c r="D21" s="187"/>
      <c r="E21" s="187"/>
      <c r="F21" s="187"/>
      <c r="G21" s="186"/>
      <c r="H21" s="187"/>
      <c r="I21" s="187"/>
      <c r="J21" s="187"/>
      <c r="K21" s="188">
        <f>J20-J15</f>
        <v>374900</v>
      </c>
      <c r="L21" s="168"/>
    </row>
    <row r="22" spans="1:12" ht="12.75" customHeight="1">
      <c r="A22" s="190"/>
      <c r="B22" s="191"/>
      <c r="C22" s="191"/>
      <c r="D22" s="192"/>
      <c r="E22" s="192"/>
      <c r="F22" s="192"/>
      <c r="G22" s="191"/>
      <c r="H22" s="192"/>
      <c r="I22" s="192"/>
      <c r="J22" s="192"/>
      <c r="L22" s="168"/>
    </row>
    <row r="23" spans="1:12" ht="12.75" customHeight="1" thickBot="1">
      <c r="A23" s="190"/>
      <c r="B23" s="191"/>
      <c r="C23" s="191"/>
      <c r="D23" s="192"/>
      <c r="E23" s="192"/>
      <c r="F23" s="192"/>
      <c r="G23" s="191"/>
      <c r="H23" s="192"/>
      <c r="I23" s="192"/>
      <c r="J23" s="192"/>
      <c r="L23" s="168"/>
    </row>
    <row r="24" spans="1:12" ht="14.25">
      <c r="A24" s="147" t="s">
        <v>22</v>
      </c>
      <c r="B24" s="148"/>
      <c r="C24" s="149"/>
      <c r="D24" s="149"/>
      <c r="E24" s="149"/>
      <c r="F24" s="193"/>
      <c r="G24" s="148"/>
      <c r="H24" s="149"/>
      <c r="I24" s="149"/>
      <c r="J24" s="193"/>
      <c r="L24" s="168"/>
    </row>
    <row r="25" spans="1:12" ht="34.5" customHeight="1">
      <c r="A25" s="153" t="s">
        <v>23</v>
      </c>
      <c r="B25" s="154"/>
      <c r="C25" s="155"/>
      <c r="D25" s="156"/>
      <c r="E25" s="157" t="s">
        <v>68</v>
      </c>
      <c r="F25" s="158"/>
      <c r="G25" s="154"/>
      <c r="H25" s="155"/>
      <c r="I25" s="157" t="s">
        <v>69</v>
      </c>
      <c r="J25" s="158"/>
      <c r="L25" s="168"/>
    </row>
    <row r="26" spans="1:12" ht="31.5" customHeight="1" thickBot="1">
      <c r="A26" s="159"/>
      <c r="B26" s="160" t="s">
        <v>6</v>
      </c>
      <c r="C26" s="161" t="s">
        <v>7</v>
      </c>
      <c r="D26" s="161" t="s">
        <v>8</v>
      </c>
      <c r="E26" s="161" t="s">
        <v>62</v>
      </c>
      <c r="F26" s="162" t="s">
        <v>63</v>
      </c>
      <c r="G26" s="160" t="s">
        <v>6</v>
      </c>
      <c r="H26" s="161" t="s">
        <v>8</v>
      </c>
      <c r="I26" s="161" t="s">
        <v>62</v>
      </c>
      <c r="J26" s="162" t="s">
        <v>63</v>
      </c>
      <c r="L26" s="168"/>
    </row>
    <row r="27" spans="1:12" ht="26.25" customHeight="1">
      <c r="A27" s="171" t="s">
        <v>25</v>
      </c>
      <c r="B27" s="172">
        <v>11</v>
      </c>
      <c r="C27" s="173" t="s">
        <v>10</v>
      </c>
      <c r="D27" s="173">
        <v>95</v>
      </c>
      <c r="E27" s="173">
        <v>568</v>
      </c>
      <c r="F27" s="175">
        <v>593061</v>
      </c>
      <c r="G27" s="172">
        <v>11</v>
      </c>
      <c r="H27" s="173">
        <v>100</v>
      </c>
      <c r="I27" s="173">
        <v>570</v>
      </c>
      <c r="J27" s="176">
        <f>SUM(G27*H27*I27)</f>
        <v>627000</v>
      </c>
      <c r="L27" s="168"/>
    </row>
    <row r="28" spans="1:12" ht="15" customHeight="1">
      <c r="A28" s="171" t="s">
        <v>64</v>
      </c>
      <c r="B28" s="194"/>
      <c r="C28" s="177"/>
      <c r="D28" s="177"/>
      <c r="E28" s="177"/>
      <c r="F28" s="195"/>
      <c r="G28" s="194"/>
      <c r="H28" s="177"/>
      <c r="I28" s="177"/>
      <c r="J28" s="195"/>
      <c r="L28" s="168"/>
    </row>
    <row r="29" spans="1:12" ht="15.75" thickBot="1">
      <c r="A29" s="159"/>
      <c r="B29" s="196">
        <v>11</v>
      </c>
      <c r="C29" s="181"/>
      <c r="D29" s="183">
        <f aca="true" t="shared" si="2" ref="D29:J29">SUM(D27:D28)</f>
        <v>95</v>
      </c>
      <c r="E29" s="183">
        <f t="shared" si="2"/>
        <v>568</v>
      </c>
      <c r="F29" s="183">
        <f t="shared" si="2"/>
        <v>593061</v>
      </c>
      <c r="G29" s="183">
        <f t="shared" si="2"/>
        <v>11</v>
      </c>
      <c r="H29" s="183">
        <f t="shared" si="2"/>
        <v>100</v>
      </c>
      <c r="I29" s="183">
        <f t="shared" si="2"/>
        <v>570</v>
      </c>
      <c r="J29" s="183">
        <f t="shared" si="2"/>
        <v>627000</v>
      </c>
      <c r="K29" s="169">
        <f>J29-F29</f>
        <v>33939</v>
      </c>
      <c r="L29" s="168">
        <f>K29/J29%</f>
        <v>5.412918660287081</v>
      </c>
    </row>
    <row r="30" spans="1:12" ht="15">
      <c r="A30" s="185" t="s">
        <v>101</v>
      </c>
      <c r="B30" s="197"/>
      <c r="C30" s="191"/>
      <c r="D30" s="192"/>
      <c r="E30" s="192"/>
      <c r="F30" s="192"/>
      <c r="G30" s="192"/>
      <c r="H30" s="192"/>
      <c r="I30" s="192"/>
      <c r="J30" s="192"/>
      <c r="L30" s="168"/>
    </row>
    <row r="31" spans="1:12" ht="15">
      <c r="A31" s="198"/>
      <c r="B31" s="197"/>
      <c r="C31" s="191"/>
      <c r="D31" s="192"/>
      <c r="E31" s="192"/>
      <c r="F31" s="192"/>
      <c r="G31" s="192"/>
      <c r="H31" s="192"/>
      <c r="I31" s="192"/>
      <c r="J31" s="192"/>
      <c r="L31" s="168"/>
    </row>
    <row r="32" spans="1:12" ht="15.75" thickBot="1">
      <c r="A32" s="198"/>
      <c r="B32" s="199"/>
      <c r="C32" s="198"/>
      <c r="D32" s="199"/>
      <c r="E32" s="199"/>
      <c r="F32" s="200"/>
      <c r="G32" s="199"/>
      <c r="H32" s="199"/>
      <c r="I32" s="199"/>
      <c r="J32" s="200"/>
      <c r="L32" s="168"/>
    </row>
    <row r="33" spans="1:12" ht="21.75" customHeight="1">
      <c r="A33" s="147" t="s">
        <v>27</v>
      </c>
      <c r="B33" s="148"/>
      <c r="C33" s="149"/>
      <c r="D33" s="149"/>
      <c r="E33" s="149"/>
      <c r="F33" s="193"/>
      <c r="G33" s="148"/>
      <c r="H33" s="149"/>
      <c r="I33" s="149"/>
      <c r="J33" s="193"/>
      <c r="L33" s="168"/>
    </row>
    <row r="34" spans="1:12" ht="33" customHeight="1">
      <c r="A34" s="153" t="s">
        <v>28</v>
      </c>
      <c r="B34" s="154"/>
      <c r="C34" s="155"/>
      <c r="D34" s="156"/>
      <c r="E34" s="157" t="s">
        <v>68</v>
      </c>
      <c r="F34" s="158"/>
      <c r="G34" s="154"/>
      <c r="H34" s="155"/>
      <c r="I34" s="157" t="s">
        <v>69</v>
      </c>
      <c r="J34" s="158"/>
      <c r="L34" s="168"/>
    </row>
    <row r="35" spans="1:12" ht="30.75" customHeight="1" thickBot="1">
      <c r="A35" s="159"/>
      <c r="B35" s="160" t="s">
        <v>6</v>
      </c>
      <c r="C35" s="161" t="s">
        <v>7</v>
      </c>
      <c r="D35" s="161" t="s">
        <v>8</v>
      </c>
      <c r="E35" s="161" t="s">
        <v>62</v>
      </c>
      <c r="F35" s="162" t="s">
        <v>63</v>
      </c>
      <c r="G35" s="160" t="s">
        <v>6</v>
      </c>
      <c r="H35" s="161" t="s">
        <v>8</v>
      </c>
      <c r="I35" s="161" t="s">
        <v>62</v>
      </c>
      <c r="J35" s="162" t="s">
        <v>63</v>
      </c>
      <c r="L35" s="168"/>
    </row>
    <row r="36" spans="1:15" ht="30.75" customHeight="1">
      <c r="A36" s="171" t="s">
        <v>30</v>
      </c>
      <c r="B36" s="201"/>
      <c r="C36" s="173" t="s">
        <v>10</v>
      </c>
      <c r="D36" s="173">
        <v>90</v>
      </c>
      <c r="E36" s="174">
        <f>SUM(F36/D36)</f>
        <v>524.8222222222222</v>
      </c>
      <c r="F36" s="175">
        <v>47234</v>
      </c>
      <c r="G36" s="194"/>
      <c r="H36" s="173">
        <v>100</v>
      </c>
      <c r="I36" s="173">
        <v>550</v>
      </c>
      <c r="J36" s="176">
        <f>SUM(H36*I36)</f>
        <v>55000</v>
      </c>
      <c r="K36" s="169">
        <f>J36-F36</f>
        <v>7766</v>
      </c>
      <c r="L36" s="168">
        <f>K36/J36%</f>
        <v>14.12</v>
      </c>
      <c r="O36" s="136">
        <f>J36/93</f>
        <v>591.3978494623656</v>
      </c>
    </row>
    <row r="37" spans="1:12" ht="18.75" customHeight="1">
      <c r="A37" s="171" t="s">
        <v>32</v>
      </c>
      <c r="B37" s="202" t="s">
        <v>65</v>
      </c>
      <c r="C37" s="173" t="s">
        <v>10</v>
      </c>
      <c r="D37" s="173">
        <v>95</v>
      </c>
      <c r="E37" s="174">
        <f>SUM(F37/D37)</f>
        <v>1726.3157894736842</v>
      </c>
      <c r="F37" s="175">
        <v>164000</v>
      </c>
      <c r="G37" s="202" t="s">
        <v>65</v>
      </c>
      <c r="H37" s="173">
        <v>95</v>
      </c>
      <c r="I37" s="174">
        <v>1840</v>
      </c>
      <c r="J37" s="176">
        <f>SUM(H37*I37)</f>
        <v>174800</v>
      </c>
      <c r="K37" s="169">
        <f>J37-F37</f>
        <v>10800</v>
      </c>
      <c r="L37" s="168">
        <f>K37/J37%</f>
        <v>6.178489702517163</v>
      </c>
    </row>
    <row r="38" spans="1:12" ht="30.75" customHeight="1">
      <c r="A38" s="171" t="s">
        <v>33</v>
      </c>
      <c r="B38" s="201"/>
      <c r="C38" s="203" t="s">
        <v>10</v>
      </c>
      <c r="D38" s="173">
        <v>90</v>
      </c>
      <c r="E38" s="174">
        <f>SUM(F38/D38)</f>
        <v>927.6666666666666</v>
      </c>
      <c r="F38" s="175">
        <v>83490</v>
      </c>
      <c r="G38" s="201"/>
      <c r="H38" s="177"/>
      <c r="I38" s="177"/>
      <c r="J38" s="204">
        <v>100000</v>
      </c>
      <c r="K38" s="169">
        <f>J38-F38</f>
        <v>16510</v>
      </c>
      <c r="L38" s="168">
        <f>K38/J38%</f>
        <v>16.51</v>
      </c>
    </row>
    <row r="39" spans="1:12" ht="22.5" customHeight="1">
      <c r="A39" s="205" t="s">
        <v>54</v>
      </c>
      <c r="B39" s="201"/>
      <c r="C39" s="173"/>
      <c r="D39" s="173"/>
      <c r="E39" s="206" t="s">
        <v>31</v>
      </c>
      <c r="F39" s="175">
        <v>236612</v>
      </c>
      <c r="G39" s="201"/>
      <c r="H39" s="177"/>
      <c r="I39" s="207" t="s">
        <v>31</v>
      </c>
      <c r="J39" s="204">
        <v>250000</v>
      </c>
      <c r="K39" s="169">
        <f>J39-F39</f>
        <v>13388</v>
      </c>
      <c r="L39" s="168">
        <f>K39/J39%</f>
        <v>5.3552</v>
      </c>
    </row>
    <row r="40" spans="1:12" ht="25.5" customHeight="1" thickBot="1">
      <c r="A40" s="179" t="s">
        <v>34</v>
      </c>
      <c r="B40" s="180"/>
      <c r="C40" s="181"/>
      <c r="D40" s="181"/>
      <c r="E40" s="182">
        <f>SUM(E36:E39)</f>
        <v>3178.8046783625728</v>
      </c>
      <c r="F40" s="182">
        <f>SUM(F36:F39)</f>
        <v>531336</v>
      </c>
      <c r="G40" s="180"/>
      <c r="H40" s="181"/>
      <c r="I40" s="182">
        <f>SUM(I36:I39)</f>
        <v>2390</v>
      </c>
      <c r="J40" s="182">
        <f>SUM(J36:J39)</f>
        <v>579800</v>
      </c>
      <c r="K40" s="169">
        <f>J40-F40</f>
        <v>48464</v>
      </c>
      <c r="L40" s="168">
        <f>K40/J40%</f>
        <v>8.358744394618833</v>
      </c>
    </row>
    <row r="41" spans="1:12" ht="25.5" customHeight="1" thickBot="1">
      <c r="A41" s="208" t="s">
        <v>102</v>
      </c>
      <c r="B41" s="209"/>
      <c r="C41" s="209"/>
      <c r="D41" s="209"/>
      <c r="E41" s="210"/>
      <c r="F41" s="210"/>
      <c r="G41" s="209"/>
      <c r="H41" s="209"/>
      <c r="I41" s="210"/>
      <c r="J41" s="211"/>
      <c r="K41" s="169"/>
      <c r="L41" s="168"/>
    </row>
    <row r="42" spans="1:12" ht="38.25" customHeight="1" thickBot="1">
      <c r="A42" s="212" t="s">
        <v>71</v>
      </c>
      <c r="B42" s="213"/>
      <c r="C42" s="213"/>
      <c r="D42" s="213"/>
      <c r="E42" s="213"/>
      <c r="F42" s="213"/>
      <c r="G42" s="213"/>
      <c r="H42" s="213"/>
      <c r="I42" s="213"/>
      <c r="J42" s="214"/>
      <c r="K42" s="136" t="s">
        <v>83</v>
      </c>
      <c r="L42" s="168"/>
    </row>
    <row r="43" spans="1:12" ht="20.25" customHeight="1">
      <c r="A43" s="147" t="s">
        <v>35</v>
      </c>
      <c r="B43" s="148"/>
      <c r="C43" s="149"/>
      <c r="D43" s="149"/>
      <c r="E43" s="149"/>
      <c r="F43" s="193"/>
      <c r="G43" s="148"/>
      <c r="H43" s="149"/>
      <c r="I43" s="149"/>
      <c r="J43" s="193"/>
      <c r="L43" s="168"/>
    </row>
    <row r="44" spans="1:12" ht="34.5" customHeight="1">
      <c r="A44" s="153" t="s">
        <v>36</v>
      </c>
      <c r="B44" s="154" t="s">
        <v>4</v>
      </c>
      <c r="C44" s="155"/>
      <c r="D44" s="156"/>
      <c r="E44" s="157" t="s">
        <v>68</v>
      </c>
      <c r="F44" s="158"/>
      <c r="G44" s="154" t="s">
        <v>4</v>
      </c>
      <c r="H44" s="155"/>
      <c r="I44" s="157" t="s">
        <v>69</v>
      </c>
      <c r="J44" s="158"/>
      <c r="L44" s="168"/>
    </row>
    <row r="45" spans="1:12" ht="24" customHeight="1" thickBot="1">
      <c r="A45" s="159"/>
      <c r="B45" s="160" t="s">
        <v>6</v>
      </c>
      <c r="C45" s="161" t="s">
        <v>7</v>
      </c>
      <c r="D45" s="161" t="s">
        <v>37</v>
      </c>
      <c r="E45" s="161" t="s">
        <v>62</v>
      </c>
      <c r="F45" s="162" t="s">
        <v>63</v>
      </c>
      <c r="G45" s="160" t="s">
        <v>6</v>
      </c>
      <c r="H45" s="161" t="s">
        <v>37</v>
      </c>
      <c r="I45" s="161" t="s">
        <v>62</v>
      </c>
      <c r="J45" s="162" t="s">
        <v>63</v>
      </c>
      <c r="L45" s="168"/>
    </row>
    <row r="46" spans="1:12" ht="18" customHeight="1">
      <c r="A46" s="163" t="s">
        <v>38</v>
      </c>
      <c r="B46" s="164">
        <v>12</v>
      </c>
      <c r="C46" s="165" t="s">
        <v>39</v>
      </c>
      <c r="D46" s="215"/>
      <c r="E46" s="166">
        <f>SUM(F46/B46)</f>
        <v>1821.5</v>
      </c>
      <c r="F46" s="167">
        <v>21858</v>
      </c>
      <c r="G46" s="164">
        <v>12</v>
      </c>
      <c r="H46" s="215"/>
      <c r="I46" s="166">
        <v>2200</v>
      </c>
      <c r="J46" s="168">
        <f>SUM(G46*I46)</f>
        <v>26400</v>
      </c>
      <c r="K46" s="169">
        <f>J46-F46</f>
        <v>4542</v>
      </c>
      <c r="L46" s="168">
        <f aca="true" t="shared" si="3" ref="L46:L54">K46/J46%</f>
        <v>17.204545454545453</v>
      </c>
    </row>
    <row r="47" spans="1:12" ht="19.5" customHeight="1">
      <c r="A47" s="171" t="s">
        <v>40</v>
      </c>
      <c r="B47" s="172">
        <v>12</v>
      </c>
      <c r="C47" s="173" t="s">
        <v>39</v>
      </c>
      <c r="D47" s="177"/>
      <c r="E47" s="174">
        <f aca="true" t="shared" si="4" ref="E47:E52">SUM(F47/B47)</f>
        <v>879.1666666666666</v>
      </c>
      <c r="F47" s="175">
        <v>10550</v>
      </c>
      <c r="G47" s="172">
        <v>12</v>
      </c>
      <c r="H47" s="177"/>
      <c r="I47" s="174">
        <v>1200</v>
      </c>
      <c r="J47" s="168">
        <f aca="true" t="shared" si="5" ref="J47:J52">SUM(G47*I47)</f>
        <v>14400</v>
      </c>
      <c r="K47" s="169">
        <f>J47-F47</f>
        <v>3850</v>
      </c>
      <c r="L47" s="168">
        <f t="shared" si="3"/>
        <v>26.73611111111111</v>
      </c>
    </row>
    <row r="48" spans="1:12" ht="19.5" customHeight="1">
      <c r="A48" s="171" t="s">
        <v>41</v>
      </c>
      <c r="B48" s="172">
        <v>12</v>
      </c>
      <c r="C48" s="173" t="s">
        <v>39</v>
      </c>
      <c r="D48" s="177"/>
      <c r="E48" s="174">
        <f t="shared" si="4"/>
        <v>135.83333333333334</v>
      </c>
      <c r="F48" s="175">
        <v>1630</v>
      </c>
      <c r="G48" s="172">
        <v>12</v>
      </c>
      <c r="H48" s="177"/>
      <c r="I48" s="174">
        <v>400</v>
      </c>
      <c r="J48" s="168">
        <f t="shared" si="5"/>
        <v>4800</v>
      </c>
      <c r="K48" s="169">
        <f>J48-F48</f>
        <v>3170</v>
      </c>
      <c r="L48" s="168">
        <f t="shared" si="3"/>
        <v>66.04166666666667</v>
      </c>
    </row>
    <row r="49" spans="1:12" ht="20.25" customHeight="1">
      <c r="A49" s="171" t="s">
        <v>53</v>
      </c>
      <c r="B49" s="172">
        <v>12</v>
      </c>
      <c r="C49" s="173" t="s">
        <v>39</v>
      </c>
      <c r="D49" s="177"/>
      <c r="E49" s="174">
        <f t="shared" si="4"/>
        <v>167.58333333333334</v>
      </c>
      <c r="F49" s="175">
        <v>2011</v>
      </c>
      <c r="G49" s="172">
        <v>12</v>
      </c>
      <c r="H49" s="177"/>
      <c r="I49" s="174">
        <v>700</v>
      </c>
      <c r="J49" s="168">
        <f t="shared" si="5"/>
        <v>8400</v>
      </c>
      <c r="K49" s="169">
        <f>J49-F49</f>
        <v>6389</v>
      </c>
      <c r="L49" s="168">
        <f t="shared" si="3"/>
        <v>76.05952380952381</v>
      </c>
    </row>
    <row r="50" spans="1:12" ht="19.5" customHeight="1">
      <c r="A50" s="171" t="s">
        <v>42</v>
      </c>
      <c r="B50" s="172">
        <v>12</v>
      </c>
      <c r="C50" s="173" t="s">
        <v>39</v>
      </c>
      <c r="D50" s="177"/>
      <c r="E50" s="174">
        <f t="shared" si="4"/>
        <v>630.5</v>
      </c>
      <c r="F50" s="175">
        <v>7566</v>
      </c>
      <c r="G50" s="172">
        <v>12</v>
      </c>
      <c r="H50" s="177"/>
      <c r="I50" s="174">
        <v>1000</v>
      </c>
      <c r="J50" s="168">
        <f t="shared" si="5"/>
        <v>12000</v>
      </c>
      <c r="K50" s="169">
        <f>J50-F50</f>
        <v>4434</v>
      </c>
      <c r="L50" s="168">
        <f t="shared" si="3"/>
        <v>36.95</v>
      </c>
    </row>
    <row r="51" spans="1:12" ht="21" customHeight="1">
      <c r="A51" s="171" t="s">
        <v>43</v>
      </c>
      <c r="B51" s="172">
        <v>12</v>
      </c>
      <c r="C51" s="173" t="s">
        <v>39</v>
      </c>
      <c r="D51" s="177"/>
      <c r="E51" s="174">
        <f t="shared" si="4"/>
        <v>214.33333333333334</v>
      </c>
      <c r="F51" s="175">
        <v>2572</v>
      </c>
      <c r="G51" s="172">
        <v>12</v>
      </c>
      <c r="H51" s="177"/>
      <c r="I51" s="174">
        <v>600</v>
      </c>
      <c r="J51" s="168">
        <f t="shared" si="5"/>
        <v>7200</v>
      </c>
      <c r="K51" s="169">
        <f>J51-F51</f>
        <v>4628</v>
      </c>
      <c r="L51" s="168">
        <f t="shared" si="3"/>
        <v>64.27777777777777</v>
      </c>
    </row>
    <row r="52" spans="1:12" ht="17.25" customHeight="1">
      <c r="A52" s="171" t="s">
        <v>44</v>
      </c>
      <c r="B52" s="172">
        <v>12</v>
      </c>
      <c r="C52" s="173" t="s">
        <v>39</v>
      </c>
      <c r="D52" s="177"/>
      <c r="E52" s="174">
        <f t="shared" si="4"/>
        <v>726.75</v>
      </c>
      <c r="F52" s="175">
        <v>8721</v>
      </c>
      <c r="G52" s="172">
        <v>12</v>
      </c>
      <c r="H52" s="177"/>
      <c r="I52" s="174">
        <v>800</v>
      </c>
      <c r="J52" s="168">
        <f t="shared" si="5"/>
        <v>9600</v>
      </c>
      <c r="K52" s="169">
        <f>J52-F52</f>
        <v>879</v>
      </c>
      <c r="L52" s="168">
        <f t="shared" si="3"/>
        <v>9.15625</v>
      </c>
    </row>
    <row r="53" spans="1:12" ht="22.5" customHeight="1">
      <c r="A53" s="171" t="s">
        <v>52</v>
      </c>
      <c r="B53" s="172"/>
      <c r="C53" s="173"/>
      <c r="D53" s="177"/>
      <c r="E53" s="173"/>
      <c r="F53" s="175">
        <v>18035</v>
      </c>
      <c r="G53" s="172"/>
      <c r="H53" s="177"/>
      <c r="I53" s="173"/>
      <c r="J53" s="178"/>
      <c r="K53" s="169">
        <f>J53-F53</f>
        <v>-18035</v>
      </c>
      <c r="L53" s="168"/>
    </row>
    <row r="54" spans="1:12" ht="19.5" customHeight="1" thickBot="1">
      <c r="A54" s="179" t="s">
        <v>45</v>
      </c>
      <c r="B54" s="180"/>
      <c r="C54" s="181"/>
      <c r="D54" s="181"/>
      <c r="E54" s="182">
        <f>SUM(E46:E53)</f>
        <v>4575.666666666667</v>
      </c>
      <c r="F54" s="182">
        <f>SUM(F46:F53)</f>
        <v>72943</v>
      </c>
      <c r="G54" s="180"/>
      <c r="H54" s="181"/>
      <c r="I54" s="182">
        <f>SUM(I46:I53)</f>
        <v>6900</v>
      </c>
      <c r="J54" s="182">
        <f>SUM(J46:J53)</f>
        <v>82800</v>
      </c>
      <c r="K54" s="169">
        <f>J54-F54</f>
        <v>9857</v>
      </c>
      <c r="L54" s="168">
        <f t="shared" si="3"/>
        <v>11.904589371980677</v>
      </c>
    </row>
    <row r="55" spans="1:11" ht="14.25">
      <c r="A55" s="119" t="s">
        <v>103</v>
      </c>
      <c r="K55" s="136" t="s">
        <v>84</v>
      </c>
    </row>
  </sheetData>
  <sheetProtection/>
  <mergeCells count="14">
    <mergeCell ref="E34:F34"/>
    <mergeCell ref="I34:J34"/>
    <mergeCell ref="E6:F6"/>
    <mergeCell ref="I6:J6"/>
    <mergeCell ref="E44:F44"/>
    <mergeCell ref="I44:J44"/>
    <mergeCell ref="A1:J1"/>
    <mergeCell ref="A2:J2"/>
    <mergeCell ref="A4:J4"/>
    <mergeCell ref="A42:J42"/>
    <mergeCell ref="I7:J7"/>
    <mergeCell ref="E7:F7"/>
    <mergeCell ref="E25:F25"/>
    <mergeCell ref="I25:J25"/>
  </mergeCells>
  <printOptions/>
  <pageMargins left="0.1968503937007874" right="0.31496062992125984" top="0.1968503937007874" bottom="0.1968503937007874" header="0.1968503937007874" footer="0.1968503937007874"/>
  <pageSetup horizontalDpi="600" verticalDpi="600" orientation="landscape" paperSize="9" scale="96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J25"/>
  <sheetViews>
    <sheetView zoomScalePageLayoutView="0" workbookViewId="0" topLeftCell="A13">
      <selection activeCell="F17" sqref="F17"/>
    </sheetView>
  </sheetViews>
  <sheetFormatPr defaultColWidth="9.140625" defaultRowHeight="15"/>
  <cols>
    <col min="1" max="1" width="51.57421875" style="0" customWidth="1"/>
    <col min="2" max="2" width="16.28125" style="0" customWidth="1"/>
    <col min="3" max="3" width="17.421875" style="0" customWidth="1"/>
    <col min="4" max="4" width="18.421875" style="0" customWidth="1"/>
    <col min="5" max="5" width="14.57421875" style="0" customWidth="1"/>
    <col min="6" max="6" width="13.8515625" style="0" customWidth="1"/>
  </cols>
  <sheetData>
    <row r="2" ht="15" thickBot="1"/>
    <row r="3" spans="1:10" ht="17.25">
      <c r="A3" s="89" t="s">
        <v>0</v>
      </c>
      <c r="B3" s="90"/>
      <c r="C3" s="90"/>
      <c r="D3" s="91"/>
      <c r="E3" s="66"/>
      <c r="F3" s="66"/>
      <c r="G3" s="66"/>
      <c r="H3" s="66"/>
      <c r="I3" s="66"/>
      <c r="J3" s="66"/>
    </row>
    <row r="4" spans="1:10" ht="15" thickBot="1">
      <c r="A4" s="92" t="s">
        <v>1</v>
      </c>
      <c r="B4" s="93"/>
      <c r="C4" s="93"/>
      <c r="D4" s="94"/>
      <c r="E4" s="67"/>
      <c r="F4" s="67"/>
      <c r="G4" s="67"/>
      <c r="H4" s="67"/>
      <c r="I4" s="67"/>
      <c r="J4" s="67"/>
    </row>
    <row r="5" spans="1:4" ht="15" thickBot="1">
      <c r="A5" s="11"/>
      <c r="B5" s="11"/>
      <c r="C5" s="11"/>
      <c r="D5" s="11"/>
    </row>
    <row r="6" spans="1:4" ht="15.75" thickBot="1">
      <c r="A6" s="78" t="s">
        <v>81</v>
      </c>
      <c r="B6" s="79"/>
      <c r="C6" s="79"/>
      <c r="D6" s="80"/>
    </row>
    <row r="7" spans="1:4" ht="14.25">
      <c r="A7" s="4"/>
      <c r="B7" s="4"/>
      <c r="C7" s="4"/>
      <c r="D7" s="4"/>
    </row>
    <row r="8" spans="1:4" ht="14.25">
      <c r="A8" s="3"/>
      <c r="B8" s="3"/>
      <c r="C8" s="3"/>
      <c r="D8" s="3"/>
    </row>
    <row r="9" spans="1:4" ht="21.75" customHeight="1">
      <c r="A9" s="74" t="s">
        <v>79</v>
      </c>
      <c r="B9" s="75" t="s">
        <v>72</v>
      </c>
      <c r="C9" s="75" t="s">
        <v>73</v>
      </c>
      <c r="D9" s="75" t="s">
        <v>74</v>
      </c>
    </row>
    <row r="10" spans="1:4" ht="21" customHeight="1">
      <c r="A10" s="74" t="s">
        <v>78</v>
      </c>
      <c r="B10" s="75" t="s">
        <v>75</v>
      </c>
      <c r="C10" s="75">
        <v>400</v>
      </c>
      <c r="D10" s="76">
        <v>560000</v>
      </c>
    </row>
    <row r="11" spans="1:4" ht="20.25" customHeight="1">
      <c r="A11" s="74" t="s">
        <v>76</v>
      </c>
      <c r="B11" s="3"/>
      <c r="C11" s="3"/>
      <c r="D11" s="76">
        <v>75000</v>
      </c>
    </row>
    <row r="12" spans="1:4" ht="21.75" customHeight="1">
      <c r="A12" s="74" t="s">
        <v>77</v>
      </c>
      <c r="B12" s="3"/>
      <c r="C12" s="3"/>
      <c r="D12" s="76">
        <v>150000</v>
      </c>
    </row>
    <row r="13" spans="1:4" ht="21" customHeight="1">
      <c r="A13" s="74" t="s">
        <v>80</v>
      </c>
      <c r="B13" s="3"/>
      <c r="C13" s="3"/>
      <c r="D13" s="76">
        <v>600000</v>
      </c>
    </row>
    <row r="14" spans="1:4" ht="14.25">
      <c r="A14" s="3"/>
      <c r="B14" s="3"/>
      <c r="C14" s="3"/>
      <c r="D14" s="3"/>
    </row>
    <row r="15" spans="1:4" ht="15">
      <c r="A15" s="73" t="s">
        <v>82</v>
      </c>
      <c r="B15" s="3"/>
      <c r="C15" s="3"/>
      <c r="D15" s="77">
        <f>SUM(D10:D14)</f>
        <v>1385000</v>
      </c>
    </row>
    <row r="17" ht="14.25">
      <c r="D17" s="88"/>
    </row>
    <row r="20" spans="1:8" ht="15">
      <c r="A20" s="65"/>
      <c r="D20" s="65"/>
      <c r="G20" s="65"/>
      <c r="H20" s="68"/>
    </row>
    <row r="21" spans="1:6" ht="15">
      <c r="A21" s="65"/>
      <c r="B21" s="65"/>
      <c r="C21" s="65"/>
      <c r="E21" s="65"/>
      <c r="F21" s="68"/>
    </row>
    <row r="22" spans="1:5" ht="15">
      <c r="A22" s="65"/>
      <c r="B22" s="65"/>
      <c r="D22" s="65"/>
      <c r="E22" s="68"/>
    </row>
    <row r="23" spans="1:4" ht="15">
      <c r="A23" s="65"/>
      <c r="C23" s="65"/>
      <c r="D23" s="65"/>
    </row>
    <row r="24" spans="1:8" ht="15">
      <c r="A24" s="65"/>
      <c r="G24" s="65"/>
      <c r="H24" s="65"/>
    </row>
    <row r="25" spans="1:10" ht="15">
      <c r="A25" s="69"/>
      <c r="I25" s="69"/>
      <c r="J25" s="70"/>
    </row>
  </sheetData>
  <sheetProtection/>
  <mergeCells count="2"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28">
      <selection activeCell="A64" sqref="A64"/>
    </sheetView>
  </sheetViews>
  <sheetFormatPr defaultColWidth="9.140625" defaultRowHeight="15"/>
  <cols>
    <col min="1" max="1" width="60.140625" style="0" customWidth="1"/>
    <col min="2" max="2" width="15.28125" style="0" customWidth="1"/>
    <col min="3" max="3" width="14.7109375" style="0" customWidth="1"/>
    <col min="4" max="4" width="15.421875" style="0" customWidth="1"/>
    <col min="5" max="5" width="17.8515625" style="0" customWidth="1"/>
  </cols>
  <sheetData>
    <row r="1" spans="1:4" ht="17.25">
      <c r="A1" s="56" t="s">
        <v>0</v>
      </c>
      <c r="B1" s="59"/>
      <c r="C1" s="59"/>
      <c r="D1" s="18"/>
    </row>
    <row r="2" spans="1:4" ht="14.25">
      <c r="A2" s="60" t="s">
        <v>1</v>
      </c>
      <c r="B2" s="3"/>
      <c r="C2" s="3"/>
      <c r="D2" s="20"/>
    </row>
    <row r="3" spans="1:4" ht="14.25">
      <c r="A3" s="61"/>
      <c r="B3" s="3"/>
      <c r="C3" s="3"/>
      <c r="D3" s="20"/>
    </row>
    <row r="4" spans="1:4" ht="15">
      <c r="A4" s="62" t="s">
        <v>48</v>
      </c>
      <c r="B4" s="8"/>
      <c r="C4" s="8"/>
      <c r="D4" s="20"/>
    </row>
    <row r="5" spans="1:4" ht="15.75" thickBot="1">
      <c r="A5" s="12" t="s">
        <v>51</v>
      </c>
      <c r="B5" s="63"/>
      <c r="C5" s="63"/>
      <c r="D5" s="23"/>
    </row>
    <row r="6" spans="1:4" ht="15" thickBot="1">
      <c r="A6" s="10"/>
      <c r="B6" s="9"/>
      <c r="C6" s="9"/>
      <c r="D6" s="11"/>
    </row>
    <row r="7" spans="1:4" ht="15" thickBot="1">
      <c r="A7" s="29" t="s">
        <v>2</v>
      </c>
      <c r="B7" s="95" t="s">
        <v>55</v>
      </c>
      <c r="C7" s="96"/>
      <c r="D7" s="16" t="s">
        <v>59</v>
      </c>
    </row>
    <row r="8" spans="1:4" ht="15" thickBot="1">
      <c r="A8" s="47" t="s">
        <v>3</v>
      </c>
      <c r="B8" s="15" t="s">
        <v>49</v>
      </c>
      <c r="C8" s="26" t="s">
        <v>50</v>
      </c>
      <c r="D8" s="5"/>
    </row>
    <row r="9" spans="1:4" ht="14.25">
      <c r="A9" s="19"/>
      <c r="B9" s="32"/>
      <c r="C9" s="7"/>
      <c r="D9" s="30"/>
    </row>
    <row r="10" spans="1:4" ht="14.25">
      <c r="A10" s="49" t="s">
        <v>9</v>
      </c>
      <c r="B10" s="21">
        <v>51000</v>
      </c>
      <c r="C10" s="27">
        <v>60000</v>
      </c>
      <c r="D10" s="20"/>
    </row>
    <row r="11" spans="1:4" ht="14.25">
      <c r="A11" s="49" t="s">
        <v>11</v>
      </c>
      <c r="B11" s="21">
        <v>73700</v>
      </c>
      <c r="C11" s="27">
        <v>73060</v>
      </c>
      <c r="D11" s="20"/>
    </row>
    <row r="12" spans="1:4" ht="14.25">
      <c r="A12" s="49" t="s">
        <v>12</v>
      </c>
      <c r="B12" s="21">
        <v>48400</v>
      </c>
      <c r="C12" s="14">
        <v>48400</v>
      </c>
      <c r="D12" s="20"/>
    </row>
    <row r="13" spans="1:4" ht="14.25">
      <c r="A13" s="49" t="s">
        <v>13</v>
      </c>
      <c r="B13" s="21">
        <v>66000</v>
      </c>
      <c r="C13" s="14">
        <v>66000</v>
      </c>
      <c r="D13" s="20"/>
    </row>
    <row r="14" spans="1:4" ht="14.25">
      <c r="A14" s="49" t="s">
        <v>14</v>
      </c>
      <c r="B14" s="21">
        <v>22000</v>
      </c>
      <c r="C14" s="14">
        <v>22000</v>
      </c>
      <c r="D14" s="20"/>
    </row>
    <row r="15" spans="1:4" ht="14.25">
      <c r="A15" s="49" t="s">
        <v>15</v>
      </c>
      <c r="B15" s="21">
        <v>15000</v>
      </c>
      <c r="C15" s="14">
        <v>15000</v>
      </c>
      <c r="D15" s="20"/>
    </row>
    <row r="16" spans="1:4" ht="27">
      <c r="A16" s="49" t="s">
        <v>16</v>
      </c>
      <c r="B16" s="21">
        <v>70000</v>
      </c>
      <c r="C16" s="27">
        <v>96000</v>
      </c>
      <c r="D16" s="20"/>
    </row>
    <row r="17" spans="1:4" ht="14.25">
      <c r="A17" s="49" t="s">
        <v>17</v>
      </c>
      <c r="B17" s="21">
        <v>19200</v>
      </c>
      <c r="C17" s="14">
        <v>19200</v>
      </c>
      <c r="D17" s="20"/>
    </row>
    <row r="18" spans="1:4" ht="14.25">
      <c r="A18" s="49" t="s">
        <v>18</v>
      </c>
      <c r="B18" s="21">
        <v>12000</v>
      </c>
      <c r="C18" s="14">
        <v>12000</v>
      </c>
      <c r="D18" s="20"/>
    </row>
    <row r="19" spans="1:4" ht="14.25">
      <c r="A19" s="49" t="s">
        <v>19</v>
      </c>
      <c r="B19" s="21">
        <v>0</v>
      </c>
      <c r="C19" s="14">
        <v>0</v>
      </c>
      <c r="D19" s="20"/>
    </row>
    <row r="20" spans="1:4" ht="15" thickBot="1">
      <c r="A20" s="57" t="s">
        <v>20</v>
      </c>
      <c r="B20" s="52">
        <v>0</v>
      </c>
      <c r="C20" s="58">
        <v>0</v>
      </c>
      <c r="D20" s="42"/>
    </row>
    <row r="21" spans="1:4" ht="15.75" thickBot="1">
      <c r="A21" s="53" t="s">
        <v>21</v>
      </c>
      <c r="B21" s="44">
        <f>SUM(B10:B20)</f>
        <v>377300</v>
      </c>
      <c r="C21" s="54">
        <f>SUM(C10:C20)</f>
        <v>411660</v>
      </c>
      <c r="D21" s="64">
        <f>SUM(C21-B21)/ABS(C21)</f>
        <v>0.08346693873584997</v>
      </c>
    </row>
    <row r="22" spans="1:4" ht="15" thickBot="1">
      <c r="A22" s="10"/>
      <c r="B22" s="24"/>
      <c r="C22" s="9"/>
      <c r="D22" s="11"/>
    </row>
    <row r="23" spans="1:4" ht="15" thickBot="1">
      <c r="A23" s="29" t="s">
        <v>22</v>
      </c>
      <c r="B23" s="97" t="s">
        <v>55</v>
      </c>
      <c r="C23" s="98"/>
      <c r="D23" s="16" t="s">
        <v>59</v>
      </c>
    </row>
    <row r="24" spans="1:4" ht="27" thickBot="1">
      <c r="A24" s="47" t="s">
        <v>23</v>
      </c>
      <c r="B24" s="15" t="s">
        <v>49</v>
      </c>
      <c r="C24" s="26" t="s">
        <v>50</v>
      </c>
      <c r="D24" s="5"/>
    </row>
    <row r="25" spans="1:4" ht="14.25">
      <c r="A25" s="19"/>
      <c r="B25" s="31"/>
      <c r="C25" s="7"/>
      <c r="D25" s="30"/>
    </row>
    <row r="26" spans="1:4" ht="14.25">
      <c r="A26" s="48" t="s">
        <v>24</v>
      </c>
      <c r="B26" s="19"/>
      <c r="C26" s="6"/>
      <c r="D26" s="20"/>
    </row>
    <row r="27" spans="1:4" ht="14.25">
      <c r="A27" s="49" t="s">
        <v>25</v>
      </c>
      <c r="B27" s="21">
        <v>418000</v>
      </c>
      <c r="C27" s="27">
        <v>593061</v>
      </c>
      <c r="D27" s="20"/>
    </row>
    <row r="28" spans="1:4" ht="15" thickBot="1">
      <c r="A28" s="50" t="s">
        <v>26</v>
      </c>
      <c r="B28" s="40"/>
      <c r="C28" s="41"/>
      <c r="D28" s="42"/>
    </row>
    <row r="29" spans="1:4" ht="15.75" thickBot="1">
      <c r="A29" s="43"/>
      <c r="B29" s="44">
        <v>418000</v>
      </c>
      <c r="C29" s="45">
        <v>593061</v>
      </c>
      <c r="D29" s="64">
        <f>SUM(C29-B29)/ABS(C29)</f>
        <v>0.29518211448737985</v>
      </c>
    </row>
    <row r="30" spans="1:4" ht="15">
      <c r="A30" s="34"/>
      <c r="B30" s="37"/>
      <c r="C30" s="38"/>
      <c r="D30" s="39"/>
    </row>
    <row r="31" spans="1:4" ht="15">
      <c r="A31" s="34"/>
      <c r="B31" s="37"/>
      <c r="C31" s="38"/>
      <c r="D31" s="39"/>
    </row>
    <row r="32" spans="1:4" ht="15" thickBot="1">
      <c r="A32" s="35"/>
      <c r="B32" s="35"/>
      <c r="C32" s="36"/>
      <c r="D32" s="36"/>
    </row>
    <row r="33" spans="1:4" ht="15" thickBot="1">
      <c r="A33" s="29" t="s">
        <v>27</v>
      </c>
      <c r="B33" s="95" t="s">
        <v>55</v>
      </c>
      <c r="C33" s="96"/>
      <c r="D33" s="13" t="s">
        <v>59</v>
      </c>
    </row>
    <row r="34" spans="1:4" ht="30" customHeight="1" thickBot="1">
      <c r="A34" s="55" t="s">
        <v>28</v>
      </c>
      <c r="B34" s="15" t="s">
        <v>49</v>
      </c>
      <c r="C34" s="26" t="s">
        <v>50</v>
      </c>
      <c r="D34" s="5"/>
    </row>
    <row r="35" spans="1:4" ht="14.25">
      <c r="A35" s="33"/>
      <c r="B35" s="31"/>
      <c r="C35" s="7"/>
      <c r="D35" s="30"/>
    </row>
    <row r="36" spans="1:4" ht="14.25">
      <c r="A36" s="48" t="s">
        <v>29</v>
      </c>
      <c r="B36" s="19"/>
      <c r="C36" s="6"/>
      <c r="D36" s="20"/>
    </row>
    <row r="37" spans="1:4" ht="27">
      <c r="A37" s="49" t="s">
        <v>30</v>
      </c>
      <c r="B37" s="21">
        <v>49500</v>
      </c>
      <c r="C37" s="27">
        <v>47234</v>
      </c>
      <c r="D37" s="20"/>
    </row>
    <row r="38" spans="1:4" ht="14.25">
      <c r="A38" s="49" t="s">
        <v>32</v>
      </c>
      <c r="B38" s="21">
        <v>55100</v>
      </c>
      <c r="C38" s="27">
        <v>164000</v>
      </c>
      <c r="D38" s="20"/>
    </row>
    <row r="39" spans="1:4" ht="27">
      <c r="A39" s="49" t="s">
        <v>33</v>
      </c>
      <c r="B39" s="21">
        <v>22500</v>
      </c>
      <c r="C39" s="27">
        <v>83490</v>
      </c>
      <c r="D39" s="20"/>
    </row>
    <row r="40" spans="1:4" ht="15" thickBot="1">
      <c r="A40" s="57" t="s">
        <v>54</v>
      </c>
      <c r="B40" s="52"/>
      <c r="C40" s="41">
        <v>236612</v>
      </c>
      <c r="D40" s="42"/>
    </row>
    <row r="41" spans="1:4" ht="15.75" thickBot="1">
      <c r="A41" s="53" t="s">
        <v>34</v>
      </c>
      <c r="B41" s="44">
        <f>SUM(B37:B40)</f>
        <v>127100</v>
      </c>
      <c r="C41" s="54">
        <f>SUM(C37:C40)</f>
        <v>531336</v>
      </c>
      <c r="D41" s="46">
        <f>SUM(C41-B41)/ABS(C41)</f>
        <v>0.7607916647846183</v>
      </c>
    </row>
    <row r="42" spans="1:4" ht="14.25">
      <c r="A42" s="51"/>
      <c r="B42" s="33"/>
      <c r="C42" s="7"/>
      <c r="D42" s="4"/>
    </row>
    <row r="43" spans="1:4" ht="15.75" thickBot="1">
      <c r="A43" s="17"/>
      <c r="B43" s="22"/>
      <c r="C43" s="28"/>
      <c r="D43" s="3"/>
    </row>
    <row r="44" spans="1:4" ht="15" thickBot="1">
      <c r="A44" s="29" t="s">
        <v>35</v>
      </c>
      <c r="B44" s="95" t="s">
        <v>55</v>
      </c>
      <c r="C44" s="96"/>
      <c r="D44" s="16" t="s">
        <v>59</v>
      </c>
    </row>
    <row r="45" spans="1:4" ht="21" customHeight="1" thickBot="1">
      <c r="A45" s="55" t="s">
        <v>36</v>
      </c>
      <c r="B45" s="15" t="s">
        <v>49</v>
      </c>
      <c r="C45" s="26" t="s">
        <v>50</v>
      </c>
      <c r="D45" s="5"/>
    </row>
    <row r="46" spans="1:4" ht="14.25">
      <c r="A46" s="33"/>
      <c r="B46" s="31"/>
      <c r="C46" s="7"/>
      <c r="D46" s="30"/>
    </row>
    <row r="47" spans="1:4" ht="14.25">
      <c r="A47" s="49" t="s">
        <v>38</v>
      </c>
      <c r="B47" s="21">
        <v>16920</v>
      </c>
      <c r="C47" s="27">
        <v>21858</v>
      </c>
      <c r="D47" s="20"/>
    </row>
    <row r="48" spans="1:4" ht="14.25">
      <c r="A48" s="49" t="s">
        <v>40</v>
      </c>
      <c r="B48" s="21">
        <v>13620</v>
      </c>
      <c r="C48" s="27">
        <v>10550</v>
      </c>
      <c r="D48" s="20"/>
    </row>
    <row r="49" spans="1:4" ht="14.25">
      <c r="A49" s="49" t="s">
        <v>41</v>
      </c>
      <c r="B49" s="21">
        <v>5220</v>
      </c>
      <c r="C49" s="27">
        <v>1630</v>
      </c>
      <c r="D49" s="20"/>
    </row>
    <row r="50" spans="1:4" ht="14.25">
      <c r="A50" s="49" t="s">
        <v>53</v>
      </c>
      <c r="B50" s="21">
        <v>7560</v>
      </c>
      <c r="C50" s="27">
        <v>2011</v>
      </c>
      <c r="D50" s="20"/>
    </row>
    <row r="51" spans="1:4" ht="14.25">
      <c r="A51" s="49" t="s">
        <v>42</v>
      </c>
      <c r="B51" s="21">
        <v>12600</v>
      </c>
      <c r="C51" s="27">
        <v>7566</v>
      </c>
      <c r="D51" s="20"/>
    </row>
    <row r="52" spans="1:4" ht="14.25">
      <c r="A52" s="49" t="s">
        <v>43</v>
      </c>
      <c r="B52" s="21">
        <v>11700</v>
      </c>
      <c r="C52" s="27">
        <v>2572</v>
      </c>
      <c r="D52" s="20"/>
    </row>
    <row r="53" spans="1:4" ht="14.25">
      <c r="A53" s="49" t="s">
        <v>44</v>
      </c>
      <c r="B53" s="21">
        <v>4860</v>
      </c>
      <c r="C53" s="27">
        <v>8721</v>
      </c>
      <c r="D53" s="20"/>
    </row>
    <row r="54" spans="1:4" ht="15" thickBot="1">
      <c r="A54" s="50" t="s">
        <v>52</v>
      </c>
      <c r="B54" s="52"/>
      <c r="C54" s="41">
        <v>18035</v>
      </c>
      <c r="D54" s="42"/>
    </row>
    <row r="55" spans="1:4" ht="15.75" thickBot="1">
      <c r="A55" s="53" t="s">
        <v>45</v>
      </c>
      <c r="B55" s="44">
        <f>SUM(B47:B54)</f>
        <v>72480</v>
      </c>
      <c r="C55" s="54">
        <f>SUM(C47:C54)</f>
        <v>72943</v>
      </c>
      <c r="D55" s="64">
        <f>SUM(C55-B55)/ABS(C55)</f>
        <v>0.0063474219596123</v>
      </c>
    </row>
    <row r="57" ht="14.25">
      <c r="A57" s="25" t="s">
        <v>56</v>
      </c>
    </row>
    <row r="59" spans="1:5" ht="14.25">
      <c r="A59" t="s">
        <v>57</v>
      </c>
      <c r="E59">
        <v>5</v>
      </c>
    </row>
    <row r="60" ht="14.25">
      <c r="A60" t="s">
        <v>58</v>
      </c>
    </row>
  </sheetData>
  <sheetProtection/>
  <mergeCells count="4">
    <mergeCell ref="B7:C7"/>
    <mergeCell ref="B23:C23"/>
    <mergeCell ref="B44:C44"/>
    <mergeCell ref="B33:C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Tushar</cp:lastModifiedBy>
  <cp:lastPrinted>2011-11-19T19:25:14Z</cp:lastPrinted>
  <dcterms:created xsi:type="dcterms:W3CDTF">2011-07-17T02:36:27Z</dcterms:created>
  <dcterms:modified xsi:type="dcterms:W3CDTF">2011-11-19T19:37:08Z</dcterms:modified>
  <cp:category/>
  <cp:version/>
  <cp:contentType/>
  <cp:contentStatus/>
</cp:coreProperties>
</file>