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ivaraman\Desktop\HUT\"/>
    </mc:Choice>
  </mc:AlternateContent>
  <bookViews>
    <workbookView xWindow="0" yWindow="0" windowWidth="20490" windowHeight="7155"/>
  </bookViews>
  <sheets>
    <sheet name="Budget" sheetId="1" r:id="rId1"/>
    <sheet name="Budget analysis" sheetId="2" r:id="rId2"/>
    <sheet name="ART list" sheetId="4" r:id="rId3"/>
    <sheet name="Travel list 2016-17" sheetId="5" r:id="rId4"/>
  </sheets>
  <definedNames>
    <definedName name="_xlnm._FilterDatabase" localSheetId="2" hidden="1">'ART list'!$A$2:$E$43</definedName>
  </definedNames>
  <calcPr calcId="152511"/>
</workbook>
</file>

<file path=xl/calcChain.xml><?xml version="1.0" encoding="utf-8"?>
<calcChain xmlns="http://schemas.openxmlformats.org/spreadsheetml/2006/main">
  <c r="F29" i="1" l="1"/>
  <c r="D65" i="1"/>
  <c r="E51" i="1"/>
  <c r="E50" i="1"/>
  <c r="E49" i="1"/>
  <c r="E48" i="1"/>
  <c r="E47" i="1"/>
  <c r="E46" i="1"/>
  <c r="E45" i="1"/>
  <c r="E44" i="1"/>
  <c r="C41" i="1"/>
  <c r="E38" i="1"/>
  <c r="D38" i="1"/>
  <c r="E37" i="1"/>
  <c r="D37" i="1"/>
  <c r="E39" i="1"/>
  <c r="E27" i="1"/>
  <c r="E25" i="1"/>
  <c r="E19" i="1"/>
  <c r="E18" i="1"/>
  <c r="E36" i="1"/>
  <c r="E35" i="1"/>
  <c r="E26" i="1"/>
  <c r="E24" i="1"/>
  <c r="E23" i="1"/>
  <c r="E22" i="1"/>
  <c r="E15" i="1"/>
  <c r="D6" i="1"/>
  <c r="D40" i="1"/>
  <c r="E40" i="1" s="1"/>
  <c r="E67" i="1" l="1"/>
  <c r="F48" i="1"/>
  <c r="F49" i="1"/>
  <c r="F36" i="1"/>
  <c r="F35" i="1"/>
  <c r="D54" i="1"/>
  <c r="E31" i="1"/>
  <c r="F31" i="1" s="1"/>
  <c r="C31" i="1"/>
  <c r="E28" i="1"/>
  <c r="E21" i="1"/>
  <c r="E20" i="1"/>
  <c r="D17" i="1"/>
  <c r="E17" i="1" s="1"/>
  <c r="D16" i="1"/>
  <c r="E16" i="1" s="1"/>
  <c r="F7" i="1"/>
  <c r="G41" i="5"/>
  <c r="F41" i="5"/>
  <c r="E41" i="5"/>
  <c r="G79" i="5"/>
  <c r="F79" i="5"/>
  <c r="E79" i="5"/>
  <c r="G3" i="5"/>
  <c r="F3" i="5"/>
  <c r="E3" i="5"/>
  <c r="G13" i="5"/>
  <c r="F13" i="5"/>
  <c r="E13" i="5"/>
  <c r="G16" i="5"/>
  <c r="F16" i="5"/>
  <c r="E16" i="5"/>
  <c r="G50" i="5"/>
  <c r="F50" i="5"/>
  <c r="E50" i="5"/>
  <c r="G20" i="5"/>
  <c r="F20" i="5"/>
  <c r="E20" i="5"/>
  <c r="G60" i="5"/>
  <c r="F60" i="5"/>
  <c r="E60" i="5"/>
  <c r="G49" i="5"/>
  <c r="F49" i="5"/>
  <c r="E49" i="5"/>
  <c r="G65" i="5"/>
  <c r="F65" i="5"/>
  <c r="E65" i="5"/>
  <c r="G52" i="5"/>
  <c r="F52" i="5"/>
  <c r="E52" i="5"/>
  <c r="G75" i="5"/>
  <c r="F75" i="5"/>
  <c r="E75" i="5"/>
  <c r="G57" i="5"/>
  <c r="F57" i="5"/>
  <c r="E57" i="5"/>
  <c r="G56" i="5"/>
  <c r="F56" i="5"/>
  <c r="E56" i="5"/>
  <c r="G71" i="5"/>
  <c r="F71" i="5"/>
  <c r="E71" i="5"/>
  <c r="G17" i="5"/>
  <c r="F17" i="5"/>
  <c r="E17" i="5"/>
  <c r="G44" i="5"/>
  <c r="F44" i="5"/>
  <c r="E44" i="5"/>
  <c r="G25" i="5"/>
  <c r="F25" i="5"/>
  <c r="E25" i="5"/>
  <c r="G42" i="5"/>
  <c r="F42" i="5"/>
  <c r="E42" i="5"/>
  <c r="G37" i="5"/>
  <c r="F37" i="5"/>
  <c r="E37" i="5"/>
  <c r="G48" i="5"/>
  <c r="F48" i="5"/>
  <c r="E48" i="5"/>
  <c r="G14" i="5"/>
  <c r="F14" i="5"/>
  <c r="E14" i="5"/>
  <c r="G11" i="5"/>
  <c r="F11" i="5"/>
  <c r="E11" i="5"/>
  <c r="G22" i="5"/>
  <c r="F22" i="5"/>
  <c r="E22" i="5"/>
  <c r="G19" i="5"/>
  <c r="F19" i="5"/>
  <c r="E19" i="5"/>
  <c r="G26" i="5"/>
  <c r="F26" i="5"/>
  <c r="E26" i="5"/>
  <c r="G32" i="5"/>
  <c r="F32" i="5"/>
  <c r="E32" i="5"/>
  <c r="G67" i="5"/>
  <c r="F67" i="5"/>
  <c r="E67" i="5"/>
  <c r="G29" i="5"/>
  <c r="F29" i="5"/>
  <c r="E29" i="5"/>
  <c r="G77" i="5"/>
  <c r="F77" i="5"/>
  <c r="E77" i="5"/>
  <c r="G61" i="5"/>
  <c r="F61" i="5"/>
  <c r="E61" i="5"/>
  <c r="G33" i="5"/>
  <c r="F33" i="5"/>
  <c r="E33" i="5"/>
  <c r="G69" i="5"/>
  <c r="F69" i="5"/>
  <c r="E69" i="5"/>
  <c r="G30" i="5"/>
  <c r="F30" i="5"/>
  <c r="E30" i="5"/>
  <c r="G74" i="5"/>
  <c r="F74" i="5"/>
  <c r="E74" i="5"/>
  <c r="G54" i="5"/>
  <c r="F54" i="5"/>
  <c r="E54" i="5"/>
  <c r="G24" i="5"/>
  <c r="F24" i="5"/>
  <c r="E24" i="5"/>
  <c r="G64" i="5"/>
  <c r="F64" i="5"/>
  <c r="E64" i="5"/>
  <c r="G47" i="5"/>
  <c r="F47" i="5"/>
  <c r="E47" i="5"/>
  <c r="G72" i="5"/>
  <c r="F72" i="5"/>
  <c r="E72" i="5"/>
  <c r="G35" i="5"/>
  <c r="F35" i="5"/>
  <c r="E35" i="5"/>
  <c r="G55" i="5"/>
  <c r="F55" i="5"/>
  <c r="E55" i="5"/>
  <c r="G10" i="5"/>
  <c r="F10" i="5"/>
  <c r="E10" i="5"/>
  <c r="G6" i="5"/>
  <c r="F6" i="5"/>
  <c r="E6" i="5"/>
  <c r="G18" i="5"/>
  <c r="F18" i="5"/>
  <c r="E18" i="5"/>
  <c r="G58" i="5"/>
  <c r="F58" i="5"/>
  <c r="E58" i="5"/>
  <c r="G12" i="5"/>
  <c r="F12" i="5"/>
  <c r="E12" i="5"/>
  <c r="G15" i="5"/>
  <c r="F15" i="5"/>
  <c r="E15" i="5"/>
  <c r="G82" i="5"/>
  <c r="F82" i="5"/>
  <c r="E82" i="5"/>
  <c r="G63" i="5"/>
  <c r="F63" i="5"/>
  <c r="E63" i="5"/>
  <c r="G5" i="5"/>
  <c r="F5" i="5"/>
  <c r="E5" i="5"/>
  <c r="G28" i="5"/>
  <c r="F28" i="5"/>
  <c r="E28" i="5"/>
  <c r="G51" i="5"/>
  <c r="F51" i="5"/>
  <c r="E51" i="5"/>
  <c r="G53" i="5"/>
  <c r="F53" i="5"/>
  <c r="E53" i="5"/>
  <c r="G46" i="5"/>
  <c r="F46" i="5"/>
  <c r="E46" i="5"/>
  <c r="G59" i="5"/>
  <c r="F59" i="5"/>
  <c r="E59" i="5"/>
  <c r="G27" i="5"/>
  <c r="F27" i="5"/>
  <c r="E27" i="5"/>
  <c r="G9" i="5"/>
  <c r="F9" i="5"/>
  <c r="E9" i="5"/>
  <c r="G70" i="5"/>
  <c r="F70" i="5"/>
  <c r="E70" i="5"/>
  <c r="G8" i="5"/>
  <c r="F8" i="5"/>
  <c r="E8" i="5"/>
  <c r="G2" i="5"/>
  <c r="F2" i="5"/>
  <c r="E2" i="5"/>
  <c r="G66" i="5"/>
  <c r="F66" i="5"/>
  <c r="E66" i="5"/>
  <c r="G21" i="5"/>
  <c r="F21" i="5"/>
  <c r="E21" i="5"/>
  <c r="G36" i="5"/>
  <c r="F36" i="5"/>
  <c r="E36" i="5"/>
  <c r="G81" i="5"/>
  <c r="F81" i="5"/>
  <c r="E81" i="5"/>
  <c r="G43" i="5"/>
  <c r="F43" i="5"/>
  <c r="E43" i="5"/>
  <c r="G4" i="5"/>
  <c r="F4" i="5"/>
  <c r="E4" i="5"/>
  <c r="G80" i="5"/>
  <c r="F80" i="5"/>
  <c r="E80" i="5"/>
  <c r="G78" i="5"/>
  <c r="F78" i="5"/>
  <c r="E78" i="5"/>
  <c r="G76" i="5"/>
  <c r="F76" i="5"/>
  <c r="E76" i="5"/>
  <c r="G31" i="5"/>
  <c r="F31" i="5"/>
  <c r="E31" i="5"/>
  <c r="G73" i="5"/>
  <c r="F73" i="5"/>
  <c r="E73" i="5"/>
  <c r="G38" i="5"/>
  <c r="F38" i="5"/>
  <c r="E38" i="5"/>
  <c r="G40" i="5"/>
  <c r="F40" i="5"/>
  <c r="E40" i="5"/>
  <c r="G39" i="5"/>
  <c r="F39" i="5"/>
  <c r="E39" i="5"/>
  <c r="G7" i="5"/>
  <c r="F7" i="5"/>
  <c r="E7" i="5"/>
  <c r="G45" i="5"/>
  <c r="F45" i="5"/>
  <c r="E45" i="5"/>
  <c r="G68" i="5"/>
  <c r="F68" i="5"/>
  <c r="E68" i="5"/>
  <c r="G62" i="5"/>
  <c r="F62" i="5"/>
  <c r="E62" i="5"/>
  <c r="G83" i="5" l="1"/>
  <c r="F83" i="5"/>
  <c r="E83" i="5"/>
  <c r="G85" i="5" l="1"/>
  <c r="E6" i="1"/>
  <c r="F52" i="1"/>
  <c r="F33" i="1"/>
  <c r="F55" i="1"/>
  <c r="E11" i="1"/>
  <c r="E54" i="1"/>
  <c r="E55" i="1" s="1"/>
  <c r="G55" i="1" s="1"/>
  <c r="E52" i="1"/>
  <c r="E33" i="1"/>
  <c r="E63" i="1"/>
  <c r="E62" i="1"/>
  <c r="E61" i="1"/>
  <c r="G61" i="1" s="1"/>
  <c r="E60" i="1"/>
  <c r="F60" i="1" s="1"/>
  <c r="E12" i="1"/>
  <c r="G12" i="1" s="1"/>
  <c r="E10" i="1"/>
  <c r="G10" i="1" s="1"/>
  <c r="E9" i="1"/>
  <c r="G9" i="1" s="1"/>
  <c r="E5" i="1"/>
  <c r="E57" i="1"/>
  <c r="E41" i="1"/>
  <c r="G60" i="1"/>
  <c r="G63" i="1"/>
  <c r="E64" i="1"/>
  <c r="G64" i="1" s="1"/>
  <c r="E65" i="1"/>
  <c r="G65" i="1" s="1"/>
  <c r="E66" i="1"/>
  <c r="G67" i="1"/>
  <c r="E68" i="1"/>
  <c r="G68" i="1" s="1"/>
  <c r="E58" i="1" l="1"/>
  <c r="F57" i="1"/>
  <c r="F58" i="1" s="1"/>
  <c r="F11" i="1"/>
  <c r="F13" i="1" s="1"/>
  <c r="E42" i="1"/>
  <c r="F40" i="1"/>
  <c r="F42" i="1" s="1"/>
  <c r="G62" i="1"/>
  <c r="F69" i="1"/>
  <c r="G58" i="1"/>
  <c r="G52" i="1"/>
  <c r="G54" i="1"/>
  <c r="G33" i="1"/>
  <c r="E69" i="1"/>
  <c r="E7" i="1"/>
  <c r="G7" i="1" s="1"/>
  <c r="E29" i="1"/>
  <c r="G29" i="1" s="1"/>
  <c r="G5" i="1"/>
  <c r="G66" i="1"/>
  <c r="E13" i="1"/>
  <c r="G6" i="1"/>
  <c r="G13" i="1" l="1"/>
  <c r="G57" i="1"/>
  <c r="G42" i="1"/>
  <c r="G11" i="1"/>
  <c r="F70" i="1"/>
  <c r="G69" i="1"/>
  <c r="E70" i="1"/>
  <c r="F72" i="1" l="1"/>
  <c r="G70" i="1"/>
  <c r="G71" i="1" l="1"/>
  <c r="G72" i="1"/>
</calcChain>
</file>

<file path=xl/sharedStrings.xml><?xml version="1.0" encoding="utf-8"?>
<sst xmlns="http://schemas.openxmlformats.org/spreadsheetml/2006/main" count="503" uniqueCount="364">
  <si>
    <t>PARTICULARS</t>
  </si>
  <si>
    <t>AMOUNT</t>
  </si>
  <si>
    <t>RECURRING EXPENSES</t>
  </si>
  <si>
    <t>Food expenses &amp; Nutritional support</t>
  </si>
  <si>
    <t>Medicine at care Home</t>
  </si>
  <si>
    <t>Total</t>
  </si>
  <si>
    <t>C1</t>
  </si>
  <si>
    <t>Electricity charges</t>
  </si>
  <si>
    <t>Water charges</t>
  </si>
  <si>
    <t>E 1</t>
  </si>
  <si>
    <t>E 2</t>
  </si>
  <si>
    <t>F</t>
  </si>
  <si>
    <t>General - Hygiene care expenses.</t>
  </si>
  <si>
    <t>F 1</t>
  </si>
  <si>
    <t>F 2</t>
  </si>
  <si>
    <t>F 3</t>
  </si>
  <si>
    <t>F 4</t>
  </si>
  <si>
    <t>F 5</t>
  </si>
  <si>
    <t>F 6</t>
  </si>
  <si>
    <t>Washing soap @ Rs.38/student/month</t>
  </si>
  <si>
    <t>F 7</t>
  </si>
  <si>
    <t>G</t>
  </si>
  <si>
    <t>One part time Doctor</t>
  </si>
  <si>
    <t>Social Worker full time</t>
  </si>
  <si>
    <t>Teachers</t>
  </si>
  <si>
    <t>Cook</t>
  </si>
  <si>
    <t>Accountant (part time)</t>
  </si>
  <si>
    <t>Grand Total</t>
  </si>
  <si>
    <t>Contribution %</t>
  </si>
  <si>
    <t>Expenses / month</t>
  </si>
  <si>
    <t>Expenses / year</t>
  </si>
  <si>
    <t>ART Access for the HIV kids</t>
  </si>
  <si>
    <t>I</t>
  </si>
  <si>
    <t>Kids extended family/ family monthly visits</t>
  </si>
  <si>
    <t>drawing sheets - 10 sheets /child/ month @ 0. 75 paisa /sheet</t>
  </si>
  <si>
    <t>No</t>
  </si>
  <si>
    <t>4500 x 1 x 11</t>
  </si>
  <si>
    <t>General building maintenance, Electrical appliances, motor, fan, water tapes repairs, painting black boards  etc</t>
  </si>
  <si>
    <t>C4</t>
  </si>
  <si>
    <t>Stationaries for administration, Photocopying, Prining expenses</t>
  </si>
  <si>
    <t xml:space="preserve">A package of Color pens/pencils /water colors @ Rs.75/year /student </t>
  </si>
  <si>
    <t>H</t>
  </si>
  <si>
    <t>I 1</t>
  </si>
  <si>
    <t>I 2</t>
  </si>
  <si>
    <t>I 3</t>
  </si>
  <si>
    <t>I 4</t>
  </si>
  <si>
    <t>I 5</t>
  </si>
  <si>
    <t>I 6</t>
  </si>
  <si>
    <t>I 7</t>
  </si>
  <si>
    <t>I 8</t>
  </si>
  <si>
    <t>I 9</t>
  </si>
  <si>
    <t>Contribution from HUT, other sources,community and sponsors (INR)</t>
  </si>
  <si>
    <t>Helpers/Janitors</t>
  </si>
  <si>
    <t>A</t>
  </si>
  <si>
    <t>B</t>
  </si>
  <si>
    <t>C</t>
  </si>
  <si>
    <t>D</t>
  </si>
  <si>
    <t>E</t>
  </si>
  <si>
    <t>Hair oil @ 252/month</t>
  </si>
  <si>
    <t>Nurses  part time</t>
  </si>
  <si>
    <t>pen</t>
  </si>
  <si>
    <t>Erasers   - one/2 months /child @Rs5/eraser</t>
  </si>
  <si>
    <t>A 4 sheets</t>
  </si>
  <si>
    <t>Scale</t>
  </si>
  <si>
    <t>Geometry box</t>
  </si>
  <si>
    <t>Broad band Connection (Rs 2500 per month) @ 8 GB usage per month</t>
  </si>
  <si>
    <t>GAMES MATERIALS FOR THE CHILDREN</t>
  </si>
  <si>
    <t>Cricket bat and accessories, ring ball, net etc.,</t>
  </si>
  <si>
    <t>Infection control measures</t>
  </si>
  <si>
    <t>Phenol</t>
  </si>
  <si>
    <t>1.5 litres per day</t>
  </si>
  <si>
    <t>Acid</t>
  </si>
  <si>
    <t>2 litres per week</t>
  </si>
  <si>
    <t>Harpic</t>
  </si>
  <si>
    <t>3 lires per week</t>
  </si>
  <si>
    <t>Cleaning brush</t>
  </si>
  <si>
    <t>10 brushes *3 per year</t>
  </si>
  <si>
    <t>Bleaching powder</t>
  </si>
  <si>
    <t>10 kg per week</t>
  </si>
  <si>
    <t>Cleaning mop</t>
  </si>
  <si>
    <t>20 *6 per year</t>
  </si>
  <si>
    <t>Broomstick</t>
  </si>
  <si>
    <t>F 8</t>
  </si>
  <si>
    <t>Roof broom stick</t>
  </si>
  <si>
    <t>10 *6 per year</t>
  </si>
  <si>
    <t>G1</t>
  </si>
  <si>
    <t>Travel charges for students</t>
  </si>
  <si>
    <t>Travel to house - a separate sheet explaining the location and bus fare is attached</t>
  </si>
  <si>
    <t>Head master cum warden</t>
  </si>
  <si>
    <t>A 2</t>
  </si>
  <si>
    <t>B1</t>
  </si>
  <si>
    <t xml:space="preserve">B 2 </t>
  </si>
  <si>
    <t>B 3</t>
  </si>
  <si>
    <t>B4</t>
  </si>
  <si>
    <t>C2</t>
  </si>
  <si>
    <t>C5</t>
  </si>
  <si>
    <t>C6</t>
  </si>
  <si>
    <t>C7</t>
  </si>
  <si>
    <t>C8</t>
  </si>
  <si>
    <t>C9</t>
  </si>
  <si>
    <t>C10</t>
  </si>
  <si>
    <t>C12</t>
  </si>
  <si>
    <t>D 1</t>
  </si>
  <si>
    <t>D 2</t>
  </si>
  <si>
    <t>A 1</t>
  </si>
  <si>
    <t>CARE AT HOME</t>
  </si>
  <si>
    <t>MAINTENANCE</t>
  </si>
  <si>
    <t>EDUCATIONAL NEEDS</t>
  </si>
  <si>
    <t>C3</t>
  </si>
  <si>
    <t>C11</t>
  </si>
  <si>
    <t>C13</t>
  </si>
  <si>
    <t>C14</t>
  </si>
  <si>
    <t>E 3</t>
  </si>
  <si>
    <t>E 4</t>
  </si>
  <si>
    <t>E 5</t>
  </si>
  <si>
    <t>E 6</t>
  </si>
  <si>
    <t>E 7</t>
  </si>
  <si>
    <t xml:space="preserve"> Salary</t>
  </si>
  <si>
    <t>Budget item no</t>
  </si>
  <si>
    <t>Analysis</t>
  </si>
  <si>
    <t>A1</t>
  </si>
  <si>
    <t>B 1</t>
  </si>
  <si>
    <t>B 2</t>
  </si>
  <si>
    <t>Calculated on the basis of average costs last year</t>
  </si>
  <si>
    <t>We are currenlty using more stationaries for the records, photocopying study materials for the children and hence these costs are shown up</t>
  </si>
  <si>
    <t>We have worked out the requirements for an year based on our previous years expenditure</t>
  </si>
  <si>
    <t>Self explanatory</t>
  </si>
  <si>
    <t>List  of children of Vidhyashram under ART medication and periodic CD 4 follow up</t>
  </si>
  <si>
    <t>S.No.</t>
  </si>
  <si>
    <t>Name of the child</t>
  </si>
  <si>
    <t>Sex</t>
  </si>
  <si>
    <t>Age</t>
  </si>
  <si>
    <t>ART/Pre ART</t>
  </si>
  <si>
    <t>M. Kalyani</t>
  </si>
  <si>
    <t>ART</t>
  </si>
  <si>
    <t>V. Chandru</t>
  </si>
  <si>
    <t>M</t>
  </si>
  <si>
    <t>S. Pavithra</t>
  </si>
  <si>
    <t>Pre ART</t>
  </si>
  <si>
    <t>M. Roja</t>
  </si>
  <si>
    <t>S.Soundharya</t>
  </si>
  <si>
    <t>Gopi</t>
  </si>
  <si>
    <t>Rahul.K</t>
  </si>
  <si>
    <t>P.Velmurugan</t>
  </si>
  <si>
    <t xml:space="preserve">Name of the students </t>
  </si>
  <si>
    <t>Address</t>
  </si>
  <si>
    <t>One way travel for one person</t>
  </si>
  <si>
    <t>student bus fare (two way) Rs</t>
  </si>
  <si>
    <t>ORW bus fare (to and fro) Rs</t>
  </si>
  <si>
    <t xml:space="preserve"> Guardian bus fare (two way) Rs</t>
  </si>
  <si>
    <t>Pommanapadi, Perambalur</t>
  </si>
  <si>
    <t>Namakkal</t>
  </si>
  <si>
    <t>Ranjankudi  kuditheru</t>
  </si>
  <si>
    <t>Mamaratheru, Kallkurichy</t>
  </si>
  <si>
    <t>kadambur po athur tk salem dt</t>
  </si>
  <si>
    <t>Nakkaselam</t>
  </si>
  <si>
    <t>billangulam colony veppanthattai tk perambalur</t>
  </si>
  <si>
    <t>Iruppaththam, kejavalli tkveera kaazhi route</t>
  </si>
  <si>
    <t>Veeraganur,Salem</t>
  </si>
  <si>
    <t>Kurichikulam,Ariyalur</t>
  </si>
  <si>
    <t xml:space="preserve">Keelapuliyur kunnam pera </t>
  </si>
  <si>
    <t>venbavur po veppanthattai tk perambalur po</t>
  </si>
  <si>
    <t>Kadambur, Slaem Dt</t>
  </si>
  <si>
    <t>namakkal</t>
  </si>
  <si>
    <t>kallai olappadi kunnam tk perambalur dt</t>
  </si>
  <si>
    <t>Renganathapuram, Perambalur</t>
  </si>
  <si>
    <t>Kadampur,Salem</t>
  </si>
  <si>
    <t>kurichikulam colony senthurai  route ariyalur dt</t>
  </si>
  <si>
    <t>Koulpalayam, Perambalur</t>
  </si>
  <si>
    <t>Arumbavur pl(st)veppanthattai</t>
  </si>
  <si>
    <t>Aadhanur, ariyalur dt sundakkudi po</t>
  </si>
  <si>
    <t>sc (st)nakkaselam</t>
  </si>
  <si>
    <t xml:space="preserve">No house </t>
  </si>
  <si>
    <t>Senjeri colony</t>
  </si>
  <si>
    <t>Perambalur GH  backside</t>
  </si>
  <si>
    <t>Kalambur,Salem district</t>
  </si>
  <si>
    <t>podayur, thittakkkudi tk perambalur dt</t>
  </si>
  <si>
    <t xml:space="preserve">Thiruvalangurichi kunnam(TK)perambalur(DT)   </t>
  </si>
  <si>
    <t>Krishnapuram,kalrettar theru veppanthattai tk perambalur dt</t>
  </si>
  <si>
    <t>iluppanatham, senkavalli tk athur salem dt</t>
  </si>
  <si>
    <t>Valmalpalayam, Trichirappalli</t>
  </si>
  <si>
    <t>sathyanagar, ariyalur</t>
  </si>
  <si>
    <t>Elembalur, Perambalur</t>
  </si>
  <si>
    <t>Kurumbalur</t>
  </si>
  <si>
    <t>krishnapuram, nadutheru, konaar theru, perambalur dt</t>
  </si>
  <si>
    <t>Thiruppeyar, perambalur tk dt</t>
  </si>
  <si>
    <t>Thirunagar, peramblur</t>
  </si>
  <si>
    <t>Krishnapuram nadutheru konar veppanthattai tk perambalur</t>
  </si>
  <si>
    <t>nerkunam, keezhaththeru SC veppanthattai tk perambalur</t>
  </si>
  <si>
    <t xml:space="preserve">keelapuliyur kunnam pera </t>
  </si>
  <si>
    <t>ranjankudi po colony,veppanthattai tk perambalur</t>
  </si>
  <si>
    <t>iluppatham, senkavalli tk athur salem dt</t>
  </si>
  <si>
    <t>Maravanatham, v. kalaththur po veppanthattai tk perambalur dt</t>
  </si>
  <si>
    <t>kadambur po mettu theru athur tk salem dt</t>
  </si>
  <si>
    <t>Olaipadi, permabalur</t>
  </si>
  <si>
    <t>Old colony, Senthurai, Ariyalur Dt.,</t>
  </si>
  <si>
    <t>Siruvachoor, Perambalur</t>
  </si>
  <si>
    <t>kallai olappadi Keelapuliyur, kunnam tk perambalur dt</t>
  </si>
  <si>
    <t>Maravantham, v. kalaththur po veppanthattai tk perambalur dt</t>
  </si>
  <si>
    <t>A. Mettur po kallangadu theru veppanthattai tk perambalur</t>
  </si>
  <si>
    <t>Ladapuram. Nayudu theru panchayath office perambalur dt tk</t>
  </si>
  <si>
    <t xml:space="preserve">Aadhanur, ariyalur dt </t>
  </si>
  <si>
    <t>kalla, olappathai po veppur route kunnam tk perambalur dt</t>
  </si>
  <si>
    <t>kurichikulam colony senthuram R.S. mathur route ariyalur dt</t>
  </si>
  <si>
    <t>Remaning students do not travel to their houses.. They remain in the centre..</t>
  </si>
  <si>
    <t>sowntharrajan</t>
  </si>
  <si>
    <t>saranraj</t>
  </si>
  <si>
    <t>m</t>
  </si>
  <si>
    <t>Lalitha</t>
  </si>
  <si>
    <t>Laila</t>
  </si>
  <si>
    <t>vetriselvam</t>
  </si>
  <si>
    <t>vembu</t>
  </si>
  <si>
    <t>f</t>
  </si>
  <si>
    <t>vanjinathan</t>
  </si>
  <si>
    <t xml:space="preserve">B3 </t>
  </si>
  <si>
    <t>C1-C14</t>
  </si>
  <si>
    <t>F,G &amp;H</t>
  </si>
  <si>
    <t>ragavendhra</t>
  </si>
  <si>
    <t>Aruljothi</t>
  </si>
  <si>
    <t>vallarasu</t>
  </si>
  <si>
    <t>Malathy.C</t>
  </si>
  <si>
    <t>sanjaeev gandhi</t>
  </si>
  <si>
    <t>revathy</t>
  </si>
  <si>
    <t>vijayakumar</t>
  </si>
  <si>
    <t>Thangamani</t>
  </si>
  <si>
    <t>Ilavarasi</t>
  </si>
  <si>
    <t>Suriya</t>
  </si>
  <si>
    <t>Arul kumar</t>
  </si>
  <si>
    <t>Kumar</t>
  </si>
  <si>
    <t>Arul.A</t>
  </si>
  <si>
    <t>Arul.S</t>
  </si>
  <si>
    <t>school bag and pencil box @ Rs. 305</t>
  </si>
  <si>
    <t>pencil for students  -2pencil /child for a month @ Rs. 4.5/pencil</t>
  </si>
  <si>
    <t>Rs 6*2*61</t>
  </si>
  <si>
    <t>Rs 175*1 per month</t>
  </si>
  <si>
    <t>Rs 12 x 62x2 per year</t>
  </si>
  <si>
    <t>Rs 82*52 per year</t>
  </si>
  <si>
    <t>Exam papers = 20 sheets/ student  (4 sheets/student /subject * 5 subjects) @ Rs. 0.60/sheet x 4 exams</t>
  </si>
  <si>
    <t>a package of  craft papers, scissors, gum etc for craft work @ Rs 132/year</t>
  </si>
  <si>
    <t xml:space="preserve">Note books - 15 note books/child (on an average)@ Rs.12.70/note  </t>
  </si>
  <si>
    <t>Chalk piece (Rs 355 per month)</t>
  </si>
  <si>
    <t>Rs 355 x 12 months</t>
  </si>
  <si>
    <t>Balls 40@ Rs. 27 each</t>
  </si>
  <si>
    <t>Tooth brush@ Rs .22/once in six months *102</t>
  </si>
  <si>
    <t>chappals @90 once every six months *102</t>
  </si>
  <si>
    <t>Paste @ Rs. 24/month*102</t>
  </si>
  <si>
    <t>Soap @ Rs.17/month *102</t>
  </si>
  <si>
    <t>Rs 25*24*41 kids</t>
  </si>
  <si>
    <t>9500 x11</t>
  </si>
  <si>
    <t xml:space="preserve">Manager/Counsellor </t>
  </si>
  <si>
    <t>Kumar.R</t>
  </si>
  <si>
    <t>Kumar.S</t>
  </si>
  <si>
    <t>Maintenance have been supported by a volunteers from france. So thi has been excluded from the request</t>
  </si>
  <si>
    <t>H1</t>
  </si>
  <si>
    <t>3000 x 2 x 11</t>
  </si>
  <si>
    <t>BUDGET FOR ASHA_HUT SCHOOL FOR 105 CHILDREN - (academic year) 2016-17</t>
  </si>
  <si>
    <t>Rs. 61 x 105 heads x 12 months</t>
  </si>
  <si>
    <t>Rs.305*105</t>
  </si>
  <si>
    <t>Rs.4.5*2* 105</t>
  </si>
  <si>
    <t xml:space="preserve">Rs.5*105 / once in 2 months </t>
  </si>
  <si>
    <t>Rs 132*105</t>
  </si>
  <si>
    <t>Rs .6x20x4x105</t>
  </si>
  <si>
    <t>Rs.75*105</t>
  </si>
  <si>
    <t>Rs.0.75*10*105*12</t>
  </si>
  <si>
    <t>2*22*105 children</t>
  </si>
  <si>
    <t>2*90* 105 children</t>
  </si>
  <si>
    <t>38*105 children</t>
  </si>
  <si>
    <t>Rs 4963 X 12 months</t>
  </si>
  <si>
    <t>Rs. 2478 x 12</t>
  </si>
  <si>
    <t>Rs.4650 x 12 months</t>
  </si>
  <si>
    <t>Rs 1160 x 12 months</t>
  </si>
  <si>
    <t>Rs.13.70*18*105 students</t>
  </si>
  <si>
    <t>Rs.1999*12</t>
  </si>
  <si>
    <t>19* 105 children*11.5</t>
  </si>
  <si>
    <t>25* 105 children*11.5</t>
  </si>
  <si>
    <t>Rs.452/ month</t>
  </si>
  <si>
    <t>Hair cut @ Rs 40 per student/once every 3 months/68 boys</t>
  </si>
  <si>
    <t>4750 x1 x11</t>
  </si>
  <si>
    <t>9000 x 1 x 11</t>
  </si>
  <si>
    <t>4500 x 3 x 11</t>
  </si>
  <si>
    <t>4000x1x11</t>
  </si>
  <si>
    <t>5500 x 1 x 11</t>
  </si>
  <si>
    <t>Santhiya</t>
  </si>
  <si>
    <t>Shalini</t>
  </si>
  <si>
    <t>Priya</t>
  </si>
  <si>
    <t>Aswin</t>
  </si>
  <si>
    <t>Mohan</t>
  </si>
  <si>
    <t>Moorthy</t>
  </si>
  <si>
    <t>Megala</t>
  </si>
  <si>
    <t>Susikumar</t>
  </si>
  <si>
    <t>Mahalakshmi</t>
  </si>
  <si>
    <t>Karthik</t>
  </si>
  <si>
    <t>Velmurugan.P</t>
  </si>
  <si>
    <t>Vembu</t>
  </si>
  <si>
    <t>Vetriselvam</t>
  </si>
  <si>
    <t>Arthi</t>
  </si>
  <si>
    <t>Praveen</t>
  </si>
  <si>
    <t>Vignesh</t>
  </si>
  <si>
    <t>Maruthamuthu</t>
  </si>
  <si>
    <t>Jeeva</t>
  </si>
  <si>
    <t>Saranya</t>
  </si>
  <si>
    <t>Ajai</t>
  </si>
  <si>
    <t>Babu</t>
  </si>
  <si>
    <t>Snega</t>
  </si>
  <si>
    <t>Baby</t>
  </si>
  <si>
    <t>Sanjai</t>
  </si>
  <si>
    <t>Priyadharshini</t>
  </si>
  <si>
    <t>Rathiya</t>
  </si>
  <si>
    <t>Ranjani</t>
  </si>
  <si>
    <t>Vijaya</t>
  </si>
  <si>
    <t>Elavarasi</t>
  </si>
  <si>
    <t>Dharagai</t>
  </si>
  <si>
    <t>Sangeetha.P</t>
  </si>
  <si>
    <t>Manimegalai</t>
  </si>
  <si>
    <t>Hariharan</t>
  </si>
  <si>
    <t>Balaji</t>
  </si>
  <si>
    <t>Sakthiyan</t>
  </si>
  <si>
    <t>Manoj</t>
  </si>
  <si>
    <t>Surya</t>
  </si>
  <si>
    <t>Pugalenthi</t>
  </si>
  <si>
    <t>Santhosh.M</t>
  </si>
  <si>
    <t>Sakthivel</t>
  </si>
  <si>
    <t>Vanjinathan</t>
  </si>
  <si>
    <t>Sivakumar</t>
  </si>
  <si>
    <t>Manikandan</t>
  </si>
  <si>
    <t>Santhiosh.S</t>
  </si>
  <si>
    <t>Sathiya</t>
  </si>
  <si>
    <t>Malathi</t>
  </si>
  <si>
    <t>Karthika</t>
  </si>
  <si>
    <t>Jamuna</t>
  </si>
  <si>
    <t>Kalyani</t>
  </si>
  <si>
    <t>Devika</t>
  </si>
  <si>
    <t>Dinesh.S</t>
  </si>
  <si>
    <t>Ragavendra</t>
  </si>
  <si>
    <t>Mathiyalagan</t>
  </si>
  <si>
    <t>Murugan</t>
  </si>
  <si>
    <t>Karthik.T</t>
  </si>
  <si>
    <t>Praveenkumar</t>
  </si>
  <si>
    <t>Gokul</t>
  </si>
  <si>
    <t>soundharajan</t>
  </si>
  <si>
    <t>Samy</t>
  </si>
  <si>
    <t>Sangeetha</t>
  </si>
  <si>
    <t>Vasuki</t>
  </si>
  <si>
    <t>Ranjitha</t>
  </si>
  <si>
    <t>Saranraj.R</t>
  </si>
  <si>
    <t>Ragul</t>
  </si>
  <si>
    <t>SanjeevGandhi</t>
  </si>
  <si>
    <t>Jana</t>
  </si>
  <si>
    <t>Ragunath</t>
  </si>
  <si>
    <t>Gobi</t>
  </si>
  <si>
    <t>Dinesh Kumar</t>
  </si>
  <si>
    <t>Aravinth</t>
  </si>
  <si>
    <t>Venkatesh.B</t>
  </si>
  <si>
    <t>maruthamuthu</t>
  </si>
  <si>
    <t>CONTINUATION BUDGET FOR ASHA_HUT SCHOOL FOR 105 CHILDREN - (academic year) 2016-17</t>
  </si>
  <si>
    <t>Food will include six servings of cereals, pulses and milk in a planned nutritional way. High protein diet is mandatory for the HIV infected children. This year HUt is bearing the maximum cost of the food upto 22 lakh INR as we have been very successful in mobilising in kind donations for the school from the community, individual donors and other sponsors which contribute to the large sum from other sources . Aslso we have mobilsed from some other sources for a routine fortification with raw  fruits and vegetables for the chidlren</t>
  </si>
  <si>
    <t xml:space="preserve">As we have adequate resources with the hospital this year we plan to have most of the medical expenses to be met out from the hospital expenses. Lions Club permabalur has also consented to share our burden </t>
  </si>
  <si>
    <t xml:space="preserve">The electricity cost will include all electrical appliances for the school and the hostel. </t>
  </si>
  <si>
    <t xml:space="preserve">Calculated on the basis of average costs last year. We are also facing a severe drought this year. And are purchasing water from outward sources by Lorries. </t>
  </si>
  <si>
    <t>HUT will meet the cost of the part time doctor, staff nurse, Accountant and the counselor from its resources. These staff will make periodic check ups and counselling. Also the medical team will attend to  emergencies arising for the kids due to any illness.</t>
  </si>
  <si>
    <t>in USD $</t>
  </si>
  <si>
    <t>Grant requested from Asha (INR)</t>
  </si>
  <si>
    <t>A list of our local sponsors can be found at  (under village sponsors)
https://www.hutindia.org/about-us/supporters/</t>
  </si>
  <si>
    <t>As per details enclosed
(in food expenses detailed. Separate Excel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</si>
</sst>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8" x14ac:knownFonts="1">
    <font>
      <sz val="10"/>
      <name val="Arial"/>
      <family val="2"/>
    </font>
    <font>
      <sz val="10"/>
      <name val="Arial"/>
      <family val="2"/>
    </font>
    <font>
      <b/>
      <sz val="10"/>
      <name val="Calibri"/>
      <family val="2"/>
    </font>
    <font>
      <sz val="10"/>
      <name val="Calibri"/>
      <family val="2"/>
    </font>
    <font>
      <sz val="10"/>
      <color theme="1" tint="0.249977111117893"/>
      <name val="Calibri"/>
      <family val="2"/>
    </font>
    <font>
      <b/>
      <sz val="10"/>
      <color theme="1" tint="0.249977111117893"/>
      <name val="Calibri"/>
      <family val="2"/>
    </font>
    <font>
      <b/>
      <sz val="10"/>
      <color theme="0"/>
      <name val="Calibri"/>
      <family val="2"/>
    </font>
    <font>
      <sz val="10"/>
      <color theme="0"/>
      <name val="Calibri"/>
      <family val="2"/>
    </font>
    <font>
      <sz val="10"/>
      <color theme="1" tint="0.249977111117893"/>
      <name val="Corbel"/>
      <family val="2"/>
    </font>
    <font>
      <b/>
      <sz val="10"/>
      <color theme="1" tint="0.249977111117893"/>
      <name val="Corbel"/>
      <family val="2"/>
    </font>
    <font>
      <b/>
      <sz val="11"/>
      <color theme="0"/>
      <name val="Corbel"/>
      <family val="2"/>
    </font>
    <font>
      <b/>
      <sz val="11"/>
      <name val="Corbel"/>
      <family val="2"/>
    </font>
    <font>
      <sz val="11"/>
      <name val="Corbel"/>
      <family val="2"/>
    </font>
    <font>
      <b/>
      <sz val="11"/>
      <color rgb="FFFF0000"/>
      <name val="Calibri"/>
      <family val="2"/>
    </font>
    <font>
      <b/>
      <sz val="14"/>
      <color rgb="FFFF0000"/>
      <name val="Calibri"/>
      <family val="2"/>
    </font>
    <font>
      <b/>
      <sz val="11"/>
      <color theme="1" tint="0.14999847407452621"/>
      <name val="Corbel"/>
      <family val="2"/>
    </font>
    <font>
      <sz val="11"/>
      <color theme="1" tint="0.14999847407452621"/>
      <name val="Corbel"/>
      <family val="2"/>
    </font>
    <font>
      <b/>
      <sz val="14"/>
      <color theme="0"/>
      <name val="Century Gothic"/>
      <family val="2"/>
    </font>
  </fonts>
  <fills count="7">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0" fontId="1" fillId="0" borderId="0"/>
    <xf numFmtId="0" fontId="1" fillId="0" borderId="0"/>
    <xf numFmtId="9" fontId="1" fillId="0" borderId="0" applyFont="0" applyFill="0" applyBorder="0" applyAlignment="0" applyProtection="0"/>
  </cellStyleXfs>
  <cellXfs count="113">
    <xf numFmtId="0" fontId="0" fillId="0" borderId="0" xfId="0"/>
    <xf numFmtId="0" fontId="4" fillId="0" borderId="0" xfId="0" applyFont="1" applyFill="1" applyAlignment="1">
      <alignment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right" vertical="center" wrapText="1"/>
    </xf>
    <xf numFmtId="4" fontId="6" fillId="3" borderId="1" xfId="0" applyNumberFormat="1" applyFont="1" applyFill="1" applyBorder="1" applyAlignment="1">
      <alignment horizontal="right" vertical="center" wrapText="1"/>
    </xf>
    <xf numFmtId="0" fontId="5" fillId="0" borderId="0" xfId="0" applyFont="1" applyFill="1" applyAlignment="1">
      <alignment vertical="center" wrapText="1"/>
    </xf>
    <xf numFmtId="0" fontId="4" fillId="0" borderId="0" xfId="0" applyFont="1" applyFill="1" applyAlignment="1">
      <alignment horizontal="right" vertical="center" wrapText="1"/>
    </xf>
    <xf numFmtId="0" fontId="4" fillId="2" borderId="0" xfId="0" applyFont="1" applyFill="1" applyAlignment="1">
      <alignment vertical="center" wrapText="1"/>
    </xf>
    <xf numFmtId="0" fontId="4" fillId="2" borderId="1" xfId="0" applyFont="1" applyFill="1" applyBorder="1" applyAlignment="1">
      <alignment horizontal="left" vertical="center" wrapText="1"/>
    </xf>
    <xf numFmtId="4" fontId="4" fillId="2" borderId="1" xfId="0" applyNumberFormat="1" applyFont="1" applyFill="1" applyBorder="1" applyAlignment="1">
      <alignment horizontal="right" vertical="center" wrapText="1"/>
    </xf>
    <xf numFmtId="4" fontId="6" fillId="3"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4" fontId="7" fillId="3" borderId="1" xfId="0" applyNumberFormat="1" applyFont="1" applyFill="1" applyBorder="1" applyAlignment="1">
      <alignment horizontal="right" vertical="center" wrapText="1"/>
    </xf>
    <xf numFmtId="0" fontId="2"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NumberFormat="1" applyFont="1" applyFill="1" applyBorder="1" applyAlignment="1">
      <alignment horizontal="right" vertical="center" wrapText="1"/>
    </xf>
    <xf numFmtId="4" fontId="3" fillId="4" borderId="1" xfId="0" applyNumberFormat="1" applyFont="1" applyFill="1" applyBorder="1" applyAlignment="1">
      <alignment horizontal="right" vertical="center" wrapText="1"/>
    </xf>
    <xf numFmtId="0" fontId="3" fillId="4" borderId="0" xfId="0" applyFont="1" applyFill="1" applyAlignment="1">
      <alignment vertical="center" wrapText="1"/>
    </xf>
    <xf numFmtId="0" fontId="6" fillId="3" borderId="1" xfId="0" applyNumberFormat="1" applyFont="1" applyFill="1" applyBorder="1" applyAlignment="1">
      <alignment horizontal="right" vertical="center" wrapText="1"/>
    </xf>
    <xf numFmtId="0" fontId="4" fillId="0" borderId="1" xfId="0" applyFont="1" applyBorder="1" applyAlignment="1">
      <alignment horizontal="left" vertical="center" wrapText="1"/>
    </xf>
    <xf numFmtId="0" fontId="5" fillId="0" borderId="0" xfId="0" applyFont="1" applyFill="1" applyAlignment="1">
      <alignment horizontal="left" vertical="center" wrapText="1"/>
    </xf>
    <xf numFmtId="0" fontId="4" fillId="0" borderId="0" xfId="0" applyFont="1" applyFill="1" applyAlignment="1">
      <alignment horizontal="left" vertical="center" wrapText="1"/>
    </xf>
    <xf numFmtId="4" fontId="4" fillId="0" borderId="0" xfId="0" applyNumberFormat="1" applyFont="1" applyFill="1" applyAlignment="1">
      <alignment horizontal="right" vertical="center" wrapText="1"/>
    </xf>
    <xf numFmtId="0" fontId="8" fillId="0" borderId="0" xfId="2" applyFont="1" applyAlignment="1">
      <alignment vertical="center" wrapText="1"/>
    </xf>
    <xf numFmtId="0" fontId="9" fillId="0" borderId="1" xfId="2" applyFont="1" applyBorder="1" applyAlignment="1">
      <alignment horizontal="center" vertical="center" wrapText="1"/>
    </xf>
    <xf numFmtId="0" fontId="9" fillId="0" borderId="0" xfId="2" applyFont="1" applyAlignment="1">
      <alignment horizontal="center" vertical="center" wrapText="1"/>
    </xf>
    <xf numFmtId="0" fontId="8" fillId="0" borderId="1" xfId="2" applyFont="1" applyBorder="1" applyAlignment="1">
      <alignment vertical="center" wrapText="1"/>
    </xf>
    <xf numFmtId="0" fontId="8" fillId="0" borderId="0" xfId="2" applyFont="1" applyAlignment="1">
      <alignment horizontal="center" vertical="center" wrapText="1"/>
    </xf>
    <xf numFmtId="0" fontId="10" fillId="3" borderId="6" xfId="1" applyFont="1" applyFill="1" applyBorder="1" applyAlignment="1">
      <alignment vertical="center" wrapText="1"/>
    </xf>
    <xf numFmtId="0" fontId="10" fillId="3" borderId="7" xfId="1" applyFont="1" applyFill="1" applyBorder="1" applyAlignment="1">
      <alignment vertical="center" wrapText="1"/>
    </xf>
    <xf numFmtId="4" fontId="10" fillId="3" borderId="7" xfId="3" applyNumberFormat="1" applyFont="1" applyFill="1" applyBorder="1" applyAlignment="1">
      <alignment horizontal="center" vertical="center" wrapText="1"/>
    </xf>
    <xf numFmtId="0" fontId="10" fillId="3" borderId="7" xfId="3" applyFont="1" applyFill="1" applyBorder="1" applyAlignment="1">
      <alignment horizontal="center" vertical="center" wrapText="1"/>
    </xf>
    <xf numFmtId="0" fontId="11" fillId="0" borderId="0" xfId="1" applyFont="1" applyFill="1" applyBorder="1" applyAlignment="1">
      <alignment vertical="center" wrapText="1"/>
    </xf>
    <xf numFmtId="0" fontId="12" fillId="0" borderId="3" xfId="1" applyFont="1" applyFill="1" applyBorder="1" applyAlignment="1">
      <alignment vertical="center" wrapText="1"/>
    </xf>
    <xf numFmtId="0" fontId="12" fillId="0" borderId="1" xfId="1" applyFont="1" applyFill="1" applyBorder="1" applyAlignment="1">
      <alignment vertical="center"/>
    </xf>
    <xf numFmtId="4" fontId="12" fillId="0" borderId="1" xfId="1" applyNumberFormat="1" applyFont="1" applyFill="1" applyBorder="1" applyAlignment="1">
      <alignment vertical="center"/>
    </xf>
    <xf numFmtId="0" fontId="12" fillId="0" borderId="0" xfId="1" applyFont="1" applyFill="1" applyBorder="1" applyAlignment="1">
      <alignment vertical="center" wrapText="1"/>
    </xf>
    <xf numFmtId="0" fontId="12" fillId="0" borderId="1" xfId="1" applyFont="1" applyFill="1" applyBorder="1" applyAlignment="1">
      <alignment vertical="center" wrapText="1"/>
    </xf>
    <xf numFmtId="4" fontId="12" fillId="0" borderId="1" xfId="1" applyNumberFormat="1" applyFont="1" applyFill="1" applyBorder="1" applyAlignment="1">
      <alignment vertical="center" wrapText="1"/>
    </xf>
    <xf numFmtId="0" fontId="12" fillId="0" borderId="0" xfId="1" applyFont="1" applyFill="1" applyBorder="1" applyAlignment="1">
      <alignment vertical="center"/>
    </xf>
    <xf numFmtId="4" fontId="12" fillId="0" borderId="0" xfId="1" applyNumberFormat="1" applyFont="1" applyFill="1" applyBorder="1" applyAlignment="1">
      <alignment vertical="center" wrapText="1"/>
    </xf>
    <xf numFmtId="4" fontId="11" fillId="0" borderId="0" xfId="1" applyNumberFormat="1" applyFont="1" applyFill="1" applyBorder="1" applyAlignment="1">
      <alignment vertical="center" wrapText="1"/>
    </xf>
    <xf numFmtId="0" fontId="8" fillId="0" borderId="1" xfId="2" applyFont="1" applyBorder="1" applyAlignment="1">
      <alignment horizontal="center" vertical="center" wrapText="1"/>
    </xf>
    <xf numFmtId="0" fontId="13" fillId="0" borderId="0" xfId="0" applyFont="1" applyFill="1" applyAlignment="1">
      <alignment vertical="center" wrapText="1"/>
    </xf>
    <xf numFmtId="0" fontId="14" fillId="0" borderId="0" xfId="0" applyFont="1" applyFill="1" applyAlignment="1">
      <alignment vertical="center" wrapText="1"/>
    </xf>
    <xf numFmtId="0" fontId="5" fillId="0" borderId="1" xfId="0" applyFont="1" applyFill="1" applyBorder="1" applyAlignment="1">
      <alignment horizontal="left" vertical="center" wrapText="1"/>
    </xf>
    <xf numFmtId="0" fontId="8" fillId="0" borderId="1" xfId="2" applyFont="1" applyBorder="1" applyAlignment="1">
      <alignment vertical="center" wrapText="1"/>
    </xf>
    <xf numFmtId="4" fontId="2" fillId="0" borderId="1" xfId="0" applyNumberFormat="1" applyFont="1" applyFill="1" applyBorder="1" applyAlignment="1">
      <alignment horizontal="right" vertical="center" wrapText="1"/>
    </xf>
    <xf numFmtId="4" fontId="4" fillId="4" borderId="1" xfId="0" applyNumberFormat="1" applyFont="1" applyFill="1" applyBorder="1" applyAlignment="1">
      <alignment horizontal="right" vertical="center" wrapText="1"/>
    </xf>
    <xf numFmtId="0" fontId="8" fillId="0" borderId="1" xfId="2" applyFont="1" applyBorder="1" applyAlignment="1">
      <alignment vertical="center" wrapText="1"/>
    </xf>
    <xf numFmtId="0" fontId="15" fillId="0" borderId="0" xfId="3" applyFont="1" applyFill="1" applyBorder="1" applyAlignment="1">
      <alignment horizontal="left" vertical="center"/>
    </xf>
    <xf numFmtId="0" fontId="16" fillId="0" borderId="0" xfId="3" applyFont="1" applyFill="1" applyBorder="1" applyAlignment="1">
      <alignment horizontal="left" vertical="center"/>
    </xf>
    <xf numFmtId="0" fontId="16" fillId="0" borderId="0" xfId="3" applyFont="1" applyFill="1" applyAlignment="1">
      <alignment vertical="center"/>
    </xf>
    <xf numFmtId="0" fontId="15" fillId="0" borderId="1" xfId="3" applyFont="1" applyFill="1" applyBorder="1" applyAlignment="1">
      <alignment horizontal="center" vertical="center" wrapText="1"/>
    </xf>
    <xf numFmtId="0" fontId="15" fillId="0" borderId="0" xfId="3" applyFont="1" applyFill="1" applyAlignment="1">
      <alignment vertical="center"/>
    </xf>
    <xf numFmtId="0" fontId="16" fillId="0" borderId="1" xfId="3" applyFont="1" applyFill="1" applyBorder="1" applyAlignment="1">
      <alignment horizontal="center" vertical="center"/>
    </xf>
    <xf numFmtId="0" fontId="16" fillId="0" borderId="1" xfId="3" applyFont="1" applyFill="1" applyBorder="1" applyAlignment="1">
      <alignment vertical="center"/>
    </xf>
    <xf numFmtId="0" fontId="16" fillId="0" borderId="1" xfId="3" applyFont="1" applyFill="1" applyBorder="1" applyAlignment="1">
      <alignment horizontal="left" vertical="center" wrapText="1"/>
    </xf>
    <xf numFmtId="0" fontId="16" fillId="0" borderId="1" xfId="3" applyFont="1" applyFill="1" applyBorder="1" applyAlignment="1">
      <alignment horizontal="center" vertical="center" wrapText="1"/>
    </xf>
    <xf numFmtId="0" fontId="16" fillId="0" borderId="1" xfId="3" applyFont="1" applyFill="1" applyBorder="1" applyAlignment="1">
      <alignment vertical="center" wrapText="1"/>
    </xf>
    <xf numFmtId="0" fontId="16" fillId="0" borderId="1" xfId="3" applyFont="1" applyFill="1" applyBorder="1" applyAlignment="1">
      <alignment horizontal="left" vertical="center"/>
    </xf>
    <xf numFmtId="0" fontId="16" fillId="0" borderId="0" xfId="3" applyFont="1" applyFill="1" applyAlignment="1">
      <alignment horizontal="center" vertical="center"/>
    </xf>
    <xf numFmtId="4" fontId="3" fillId="0" borderId="1" xfId="0" applyNumberFormat="1" applyFont="1" applyFill="1" applyBorder="1" applyAlignment="1">
      <alignment horizontal="right" vertical="center" wrapText="1"/>
    </xf>
    <xf numFmtId="4" fontId="3" fillId="0" borderId="0" xfId="0" applyNumberFormat="1" applyFont="1" applyFill="1" applyAlignment="1">
      <alignment horizontal="right" vertical="center" wrapText="1"/>
    </xf>
    <xf numFmtId="4" fontId="5" fillId="6" borderId="1" xfId="0" applyNumberFormat="1" applyFont="1" applyFill="1" applyBorder="1" applyAlignment="1">
      <alignment horizontal="right" vertical="center" wrapText="1"/>
    </xf>
    <xf numFmtId="4" fontId="4" fillId="6" borderId="1" xfId="0" applyNumberFormat="1" applyFont="1" applyFill="1" applyBorder="1" applyAlignment="1">
      <alignment horizontal="right" vertical="center" wrapText="1"/>
    </xf>
    <xf numFmtId="4" fontId="2" fillId="6" borderId="1" xfId="0" applyNumberFormat="1" applyFont="1" applyFill="1" applyBorder="1" applyAlignment="1">
      <alignment horizontal="right" vertical="center" wrapText="1"/>
    </xf>
    <xf numFmtId="0" fontId="13" fillId="6" borderId="1" xfId="0" applyFont="1" applyFill="1" applyBorder="1" applyAlignment="1">
      <alignment horizontal="right" vertical="center" wrapText="1"/>
    </xf>
    <xf numFmtId="4" fontId="13" fillId="6" borderId="1" xfId="0" applyNumberFormat="1" applyFont="1" applyFill="1" applyBorder="1" applyAlignment="1">
      <alignment horizontal="right" vertical="center" wrapText="1"/>
    </xf>
    <xf numFmtId="4" fontId="5" fillId="6" borderId="2" xfId="0" applyNumberFormat="1" applyFont="1" applyFill="1" applyBorder="1" applyAlignment="1">
      <alignment horizontal="right" vertical="center" wrapText="1"/>
    </xf>
    <xf numFmtId="164" fontId="13" fillId="6" borderId="1" xfId="0" applyNumberFormat="1" applyFont="1" applyFill="1" applyBorder="1" applyAlignment="1">
      <alignment horizontal="right" vertical="center" wrapText="1"/>
    </xf>
    <xf numFmtId="9" fontId="14" fillId="6" borderId="1" xfId="4" applyFont="1" applyFill="1" applyBorder="1" applyAlignment="1">
      <alignment horizontal="right" vertical="center" wrapText="1"/>
    </xf>
    <xf numFmtId="0" fontId="16" fillId="0" borderId="1" xfId="0" applyFont="1" applyBorder="1" applyAlignment="1">
      <alignment horizontal="center" vertical="center"/>
    </xf>
    <xf numFmtId="0" fontId="16" fillId="0" borderId="0" xfId="0" applyFont="1" applyBorder="1" applyAlignment="1">
      <alignment vertical="center"/>
    </xf>
    <xf numFmtId="0" fontId="16" fillId="0" borderId="1" xfId="0" applyFont="1" applyBorder="1" applyAlignment="1">
      <alignment vertical="center"/>
    </xf>
    <xf numFmtId="0" fontId="12" fillId="0" borderId="1" xfId="0" applyFont="1" applyBorder="1" applyAlignment="1">
      <alignment vertical="center"/>
    </xf>
    <xf numFmtId="0" fontId="5" fillId="0" borderId="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Fill="1" applyBorder="1" applyAlignment="1">
      <alignment vertical="center" wrapText="1"/>
    </xf>
    <xf numFmtId="0" fontId="14" fillId="6" borderId="3" xfId="0" applyFont="1" applyFill="1" applyBorder="1" applyAlignment="1">
      <alignment horizontal="right" vertical="center" wrapText="1"/>
    </xf>
    <xf numFmtId="0" fontId="14" fillId="6" borderId="4" xfId="0" applyFont="1" applyFill="1" applyBorder="1" applyAlignment="1">
      <alignment horizontal="right" vertical="center" wrapText="1"/>
    </xf>
    <xf numFmtId="0" fontId="14" fillId="6" borderId="2" xfId="0" applyFont="1" applyFill="1" applyBorder="1" applyAlignment="1">
      <alignment horizontal="right"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4" fillId="6" borderId="3" xfId="0" applyFont="1" applyFill="1" applyBorder="1" applyAlignment="1">
      <alignment vertical="center" wrapText="1"/>
    </xf>
    <xf numFmtId="0" fontId="4" fillId="6" borderId="4" xfId="0" applyFont="1" applyFill="1" applyBorder="1" applyAlignment="1">
      <alignment vertical="center" wrapText="1"/>
    </xf>
    <xf numFmtId="0" fontId="4" fillId="6" borderId="2" xfId="0" applyFont="1" applyFill="1" applyBorder="1" applyAlignment="1">
      <alignment vertical="center" wrapText="1"/>
    </xf>
    <xf numFmtId="0" fontId="10" fillId="3" borderId="5" xfId="2" applyFont="1" applyFill="1" applyBorder="1" applyAlignment="1">
      <alignment horizontal="center" vertical="center" wrapText="1"/>
    </xf>
    <xf numFmtId="0" fontId="10" fillId="3" borderId="5" xfId="2" applyFont="1" applyFill="1" applyBorder="1" applyAlignment="1">
      <alignment vertical="center" wrapText="1"/>
    </xf>
    <xf numFmtId="0" fontId="8" fillId="0" borderId="1" xfId="2" applyFont="1" applyBorder="1" applyAlignment="1">
      <alignment horizontal="center" vertical="center" wrapText="1"/>
    </xf>
    <xf numFmtId="0" fontId="8" fillId="0" borderId="1" xfId="2" applyFont="1" applyBorder="1" applyAlignment="1">
      <alignment vertical="center" wrapText="1"/>
    </xf>
    <xf numFmtId="0" fontId="10" fillId="5" borderId="3" xfId="3" applyFont="1" applyFill="1" applyBorder="1" applyAlignment="1">
      <alignment horizontal="center" vertical="center" wrapText="1"/>
    </xf>
    <xf numFmtId="0" fontId="10" fillId="5" borderId="4" xfId="3" applyFont="1" applyFill="1" applyBorder="1" applyAlignment="1">
      <alignment horizontal="center" vertical="center" wrapText="1"/>
    </xf>
    <xf numFmtId="0" fontId="10" fillId="5" borderId="2" xfId="3" applyFont="1" applyFill="1" applyBorder="1" applyAlignment="1">
      <alignment horizontal="center" vertical="center" wrapText="1"/>
    </xf>
    <xf numFmtId="0" fontId="10" fillId="3" borderId="8" xfId="1" applyFont="1" applyFill="1" applyBorder="1" applyAlignment="1">
      <alignment horizontal="center" vertical="center" wrapText="1"/>
    </xf>
  </cellXfs>
  <cellStyles count="5">
    <cellStyle name="Normal" xfId="0" builtinId="0"/>
    <cellStyle name="Normal 2" xfId="1"/>
    <cellStyle name="Normal_Asha consolidated budget 2008_09" xfId="3"/>
    <cellStyle name="Normal_Budget extension analysis 1" xfId="2"/>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zoomScale="115" zoomScaleNormal="115" workbookViewId="0">
      <pane ySplit="2" topLeftCell="A3" activePane="bottomLeft" state="frozen"/>
      <selection pane="bottomLeft" activeCell="I63" sqref="I63"/>
    </sheetView>
  </sheetViews>
  <sheetFormatPr defaultRowHeight="12.75" x14ac:dyDescent="0.2"/>
  <cols>
    <col min="1" max="1" width="4" style="27" bestFit="1" customWidth="1"/>
    <col min="2" max="2" width="38.140625" style="28" bestFit="1" customWidth="1"/>
    <col min="3" max="3" width="19.5703125" style="28" bestFit="1" customWidth="1"/>
    <col min="4" max="4" width="9.42578125" style="12" bestFit="1" customWidth="1"/>
    <col min="5" max="5" width="13.42578125" style="29" bestFit="1" customWidth="1"/>
    <col min="6" max="6" width="16.28515625" style="29" bestFit="1" customWidth="1"/>
    <col min="7" max="7" width="14" style="70" bestFit="1" customWidth="1"/>
    <col min="8" max="16384" width="9.140625" style="1"/>
  </cols>
  <sheetData>
    <row r="1" spans="1:7" ht="30.75" customHeight="1" x14ac:dyDescent="0.2">
      <c r="A1" s="84" t="s">
        <v>255</v>
      </c>
      <c r="B1" s="85"/>
      <c r="C1" s="85"/>
      <c r="D1" s="85"/>
      <c r="E1" s="85"/>
      <c r="F1" s="85"/>
      <c r="G1" s="86"/>
    </row>
    <row r="2" spans="1:7" ht="51" x14ac:dyDescent="0.2">
      <c r="A2" s="52" t="s">
        <v>35</v>
      </c>
      <c r="B2" s="2" t="s">
        <v>0</v>
      </c>
      <c r="C2" s="52" t="s">
        <v>1</v>
      </c>
      <c r="D2" s="3" t="s">
        <v>29</v>
      </c>
      <c r="E2" s="4" t="s">
        <v>30</v>
      </c>
      <c r="F2" s="71" t="s">
        <v>51</v>
      </c>
      <c r="G2" s="54" t="s">
        <v>361</v>
      </c>
    </row>
    <row r="3" spans="1:7" ht="12.75" customHeight="1" x14ac:dyDescent="0.2">
      <c r="A3" s="87" t="s">
        <v>2</v>
      </c>
      <c r="B3" s="88"/>
      <c r="C3" s="88"/>
      <c r="D3" s="88"/>
      <c r="E3" s="88"/>
      <c r="F3" s="88"/>
      <c r="G3" s="89"/>
    </row>
    <row r="4" spans="1:7" ht="12.75" customHeight="1" x14ac:dyDescent="0.2">
      <c r="A4" s="90" t="s">
        <v>105</v>
      </c>
      <c r="B4" s="91"/>
      <c r="C4" s="91"/>
      <c r="D4" s="91"/>
      <c r="E4" s="91"/>
      <c r="F4" s="91"/>
      <c r="G4" s="92"/>
    </row>
    <row r="5" spans="1:7" ht="51" x14ac:dyDescent="0.2">
      <c r="A5" s="52" t="s">
        <v>104</v>
      </c>
      <c r="B5" s="5" t="s">
        <v>3</v>
      </c>
      <c r="C5" s="5" t="s">
        <v>363</v>
      </c>
      <c r="D5" s="6">
        <v>212970</v>
      </c>
      <c r="E5" s="7">
        <f>D5*12</f>
        <v>2555640</v>
      </c>
      <c r="F5" s="72">
        <v>2161500</v>
      </c>
      <c r="G5" s="54">
        <f>E5-F5</f>
        <v>394140</v>
      </c>
    </row>
    <row r="6" spans="1:7" ht="25.5" x14ac:dyDescent="0.2">
      <c r="A6" s="52" t="s">
        <v>89</v>
      </c>
      <c r="B6" s="5" t="s">
        <v>4</v>
      </c>
      <c r="C6" s="5" t="s">
        <v>256</v>
      </c>
      <c r="D6" s="6">
        <f>61*105</f>
        <v>6405</v>
      </c>
      <c r="E6" s="7">
        <f>D6*12</f>
        <v>76860</v>
      </c>
      <c r="F6" s="72">
        <v>76860</v>
      </c>
      <c r="G6" s="54">
        <f>E6-F6</f>
        <v>0</v>
      </c>
    </row>
    <row r="7" spans="1:7" s="11" customFormat="1" x14ac:dyDescent="0.2">
      <c r="A7" s="8"/>
      <c r="B7" s="8" t="s">
        <v>5</v>
      </c>
      <c r="C7" s="8" t="s">
        <v>53</v>
      </c>
      <c r="D7" s="9"/>
      <c r="E7" s="10">
        <f>SUM(E5:E6)</f>
        <v>2632500</v>
      </c>
      <c r="F7" s="10">
        <f>SUM(F5:F6)</f>
        <v>2238360</v>
      </c>
      <c r="G7" s="10">
        <f>E7-F7</f>
        <v>394140</v>
      </c>
    </row>
    <row r="8" spans="1:7" ht="12.75" customHeight="1" x14ac:dyDescent="0.2">
      <c r="A8" s="93" t="s">
        <v>106</v>
      </c>
      <c r="B8" s="94"/>
      <c r="C8" s="94"/>
      <c r="D8" s="94"/>
      <c r="E8" s="94"/>
      <c r="F8" s="94"/>
      <c r="G8" s="95"/>
    </row>
    <row r="9" spans="1:7" x14ac:dyDescent="0.2">
      <c r="A9" s="52" t="s">
        <v>90</v>
      </c>
      <c r="B9" s="5" t="s">
        <v>7</v>
      </c>
      <c r="C9" s="5" t="s">
        <v>267</v>
      </c>
      <c r="D9" s="6">
        <v>4963</v>
      </c>
      <c r="E9" s="7">
        <f>D9*12</f>
        <v>59556</v>
      </c>
      <c r="F9" s="72">
        <v>40000</v>
      </c>
      <c r="G9" s="54">
        <f>E9-F9</f>
        <v>19556</v>
      </c>
    </row>
    <row r="10" spans="1:7" x14ac:dyDescent="0.2">
      <c r="A10" s="52" t="s">
        <v>91</v>
      </c>
      <c r="B10" s="5" t="s">
        <v>8</v>
      </c>
      <c r="C10" s="5" t="s">
        <v>268</v>
      </c>
      <c r="D10" s="6">
        <v>2478</v>
      </c>
      <c r="E10" s="7">
        <f>D10*12</f>
        <v>29736</v>
      </c>
      <c r="F10" s="72">
        <v>16200</v>
      </c>
      <c r="G10" s="54">
        <f>E10-F10</f>
        <v>13536</v>
      </c>
    </row>
    <row r="11" spans="1:7" ht="38.25" x14ac:dyDescent="0.2">
      <c r="A11" s="52" t="s">
        <v>92</v>
      </c>
      <c r="B11" s="5" t="s">
        <v>37</v>
      </c>
      <c r="C11" s="5" t="s">
        <v>269</v>
      </c>
      <c r="D11" s="6">
        <v>4650</v>
      </c>
      <c r="E11" s="7">
        <f>D11*12</f>
        <v>55800</v>
      </c>
      <c r="F11" s="72">
        <f>E11</f>
        <v>55800</v>
      </c>
      <c r="G11" s="54">
        <f>E11-F11</f>
        <v>0</v>
      </c>
    </row>
    <row r="12" spans="1:7" ht="25.5" x14ac:dyDescent="0.2">
      <c r="A12" s="52" t="s">
        <v>93</v>
      </c>
      <c r="B12" s="5" t="s">
        <v>39</v>
      </c>
      <c r="C12" s="5" t="s">
        <v>270</v>
      </c>
      <c r="D12" s="6">
        <v>1160</v>
      </c>
      <c r="E12" s="7">
        <f>D12*12</f>
        <v>13920</v>
      </c>
      <c r="F12" s="72">
        <v>13920</v>
      </c>
      <c r="G12" s="54">
        <f>E12-F12</f>
        <v>0</v>
      </c>
    </row>
    <row r="13" spans="1:7" x14ac:dyDescent="0.2">
      <c r="A13" s="8"/>
      <c r="B13" s="8" t="s">
        <v>5</v>
      </c>
      <c r="C13" s="8" t="s">
        <v>54</v>
      </c>
      <c r="D13" s="9"/>
      <c r="E13" s="10">
        <f>SUM(E9:E12)</f>
        <v>159012</v>
      </c>
      <c r="F13" s="10">
        <f>SUM(F9:F12)</f>
        <v>125920</v>
      </c>
      <c r="G13" s="10">
        <f>E13-F13</f>
        <v>33092</v>
      </c>
    </row>
    <row r="14" spans="1:7" ht="12.75" customHeight="1" x14ac:dyDescent="0.2">
      <c r="A14" s="90" t="s">
        <v>107</v>
      </c>
      <c r="B14" s="91"/>
      <c r="C14" s="91"/>
      <c r="D14" s="91"/>
      <c r="E14" s="91"/>
      <c r="F14" s="91"/>
      <c r="G14" s="92"/>
    </row>
    <row r="15" spans="1:7" x14ac:dyDescent="0.2">
      <c r="A15" s="52" t="s">
        <v>6</v>
      </c>
      <c r="B15" s="5" t="s">
        <v>231</v>
      </c>
      <c r="C15" s="5" t="s">
        <v>257</v>
      </c>
      <c r="D15" s="6"/>
      <c r="E15" s="7">
        <f>305*105</f>
        <v>32025</v>
      </c>
      <c r="F15" s="72">
        <v>15600</v>
      </c>
      <c r="G15" s="54"/>
    </row>
    <row r="16" spans="1:7" ht="25.5" x14ac:dyDescent="0.2">
      <c r="A16" s="52" t="s">
        <v>94</v>
      </c>
      <c r="B16" s="5" t="s">
        <v>232</v>
      </c>
      <c r="C16" s="5" t="s">
        <v>258</v>
      </c>
      <c r="D16" s="6">
        <f>4.5*2*105</f>
        <v>945</v>
      </c>
      <c r="E16" s="7">
        <f>D16*11</f>
        <v>10395</v>
      </c>
      <c r="F16" s="72"/>
      <c r="G16" s="54"/>
    </row>
    <row r="17" spans="1:7" x14ac:dyDescent="0.2">
      <c r="A17" s="52" t="s">
        <v>108</v>
      </c>
      <c r="B17" s="5" t="s">
        <v>60</v>
      </c>
      <c r="C17" s="5" t="s">
        <v>233</v>
      </c>
      <c r="D17" s="6">
        <f>6*2*61</f>
        <v>732</v>
      </c>
      <c r="E17" s="7">
        <f>D17*11</f>
        <v>8052</v>
      </c>
      <c r="F17" s="72"/>
      <c r="G17" s="54"/>
    </row>
    <row r="18" spans="1:7" ht="25.5" x14ac:dyDescent="0.2">
      <c r="A18" s="52" t="s">
        <v>38</v>
      </c>
      <c r="B18" s="5" t="s">
        <v>61</v>
      </c>
      <c r="C18" s="5" t="s">
        <v>259</v>
      </c>
      <c r="D18" s="6"/>
      <c r="E18" s="7">
        <f>5*105*5</f>
        <v>2625</v>
      </c>
      <c r="F18" s="72"/>
      <c r="G18" s="54"/>
    </row>
    <row r="19" spans="1:7" x14ac:dyDescent="0.2">
      <c r="A19" s="52" t="s">
        <v>95</v>
      </c>
      <c r="B19" s="5" t="s">
        <v>62</v>
      </c>
      <c r="C19" s="5" t="s">
        <v>234</v>
      </c>
      <c r="D19" s="6">
        <v>175</v>
      </c>
      <c r="E19" s="7">
        <f>5*105*6</f>
        <v>3150</v>
      </c>
      <c r="F19" s="72"/>
      <c r="G19" s="54"/>
    </row>
    <row r="20" spans="1:7" x14ac:dyDescent="0.2">
      <c r="A20" s="52" t="s">
        <v>96</v>
      </c>
      <c r="B20" s="5" t="s">
        <v>63</v>
      </c>
      <c r="C20" s="5" t="s">
        <v>235</v>
      </c>
      <c r="E20" s="6">
        <f>12*62*2</f>
        <v>1488</v>
      </c>
      <c r="F20" s="72"/>
      <c r="G20" s="54"/>
    </row>
    <row r="21" spans="1:7" x14ac:dyDescent="0.2">
      <c r="A21" s="52" t="s">
        <v>97</v>
      </c>
      <c r="B21" s="5" t="s">
        <v>64</v>
      </c>
      <c r="C21" s="5" t="s">
        <v>236</v>
      </c>
      <c r="D21" s="6"/>
      <c r="E21" s="7">
        <f>82*52</f>
        <v>4264</v>
      </c>
      <c r="F21" s="72"/>
      <c r="G21" s="54"/>
    </row>
    <row r="22" spans="1:7" ht="25.5" x14ac:dyDescent="0.2">
      <c r="A22" s="52" t="s">
        <v>98</v>
      </c>
      <c r="B22" s="5" t="s">
        <v>238</v>
      </c>
      <c r="C22" s="5" t="s">
        <v>260</v>
      </c>
      <c r="D22" s="6"/>
      <c r="E22" s="7">
        <f>125*105</f>
        <v>13125</v>
      </c>
      <c r="F22" s="72"/>
      <c r="G22" s="54"/>
    </row>
    <row r="23" spans="1:7" ht="38.25" x14ac:dyDescent="0.2">
      <c r="A23" s="52" t="s">
        <v>99</v>
      </c>
      <c r="B23" s="5" t="s">
        <v>237</v>
      </c>
      <c r="C23" s="5" t="s">
        <v>261</v>
      </c>
      <c r="D23" s="6"/>
      <c r="E23" s="7">
        <f>0.6*20*4*105</f>
        <v>5040</v>
      </c>
      <c r="F23" s="72"/>
      <c r="G23" s="69"/>
    </row>
    <row r="24" spans="1:7" s="13" customFormat="1" ht="25.5" x14ac:dyDescent="0.2">
      <c r="A24" s="52" t="s">
        <v>100</v>
      </c>
      <c r="B24" s="5" t="s">
        <v>40</v>
      </c>
      <c r="C24" s="5" t="s">
        <v>262</v>
      </c>
      <c r="D24" s="6"/>
      <c r="E24" s="7">
        <f>75*105</f>
        <v>7875</v>
      </c>
      <c r="F24" s="72"/>
      <c r="G24" s="69"/>
    </row>
    <row r="25" spans="1:7" ht="25.5" x14ac:dyDescent="0.2">
      <c r="A25" s="52" t="s">
        <v>109</v>
      </c>
      <c r="B25" s="5" t="s">
        <v>239</v>
      </c>
      <c r="C25" s="5" t="s">
        <v>271</v>
      </c>
      <c r="D25" s="6"/>
      <c r="E25" s="7">
        <f>13.7*18*105</f>
        <v>25893</v>
      </c>
      <c r="F25" s="72">
        <v>25893</v>
      </c>
      <c r="G25" s="69"/>
    </row>
    <row r="26" spans="1:7" ht="25.5" x14ac:dyDescent="0.2">
      <c r="A26" s="52" t="s">
        <v>101</v>
      </c>
      <c r="B26" s="5" t="s">
        <v>34</v>
      </c>
      <c r="C26" s="5" t="s">
        <v>263</v>
      </c>
      <c r="D26" s="7"/>
      <c r="E26" s="7">
        <f>0.75*10*105*12</f>
        <v>9450</v>
      </c>
      <c r="F26" s="72"/>
      <c r="G26" s="69"/>
    </row>
    <row r="27" spans="1:7" ht="25.5" x14ac:dyDescent="0.2">
      <c r="A27" s="52" t="s">
        <v>110</v>
      </c>
      <c r="B27" s="14" t="s">
        <v>65</v>
      </c>
      <c r="C27" s="14" t="s">
        <v>272</v>
      </c>
      <c r="D27" s="15">
        <v>1999</v>
      </c>
      <c r="E27" s="15">
        <f>1999*12</f>
        <v>23988</v>
      </c>
      <c r="F27" s="71">
        <v>23988</v>
      </c>
      <c r="G27" s="54"/>
    </row>
    <row r="28" spans="1:7" x14ac:dyDescent="0.2">
      <c r="A28" s="52" t="s">
        <v>111</v>
      </c>
      <c r="B28" s="5" t="s">
        <v>240</v>
      </c>
      <c r="C28" s="5" t="s">
        <v>241</v>
      </c>
      <c r="D28" s="7">
        <v>355</v>
      </c>
      <c r="E28" s="7">
        <f>355*12</f>
        <v>4260</v>
      </c>
      <c r="F28" s="72"/>
      <c r="G28" s="69"/>
    </row>
    <row r="29" spans="1:7" x14ac:dyDescent="0.2">
      <c r="A29" s="8"/>
      <c r="B29" s="8" t="s">
        <v>5</v>
      </c>
      <c r="C29" s="16" t="s">
        <v>55</v>
      </c>
      <c r="D29" s="9"/>
      <c r="E29" s="10">
        <f>SUM(E15:E28)</f>
        <v>151630</v>
      </c>
      <c r="F29" s="10">
        <f>SUM(F15:F28)</f>
        <v>65481</v>
      </c>
      <c r="G29" s="10">
        <f>E29-F29</f>
        <v>86149</v>
      </c>
    </row>
    <row r="30" spans="1:7" ht="12.75" customHeight="1" x14ac:dyDescent="0.2">
      <c r="A30" s="90" t="s">
        <v>66</v>
      </c>
      <c r="B30" s="91"/>
      <c r="C30" s="91"/>
      <c r="D30" s="91"/>
      <c r="E30" s="91"/>
      <c r="F30" s="91"/>
      <c r="G30" s="92"/>
    </row>
    <row r="31" spans="1:7" x14ac:dyDescent="0.2">
      <c r="A31" s="52" t="s">
        <v>102</v>
      </c>
      <c r="B31" s="5" t="s">
        <v>242</v>
      </c>
      <c r="C31" s="17">
        <f>27*40</f>
        <v>1080</v>
      </c>
      <c r="D31" s="6"/>
      <c r="E31" s="7">
        <f>C31</f>
        <v>1080</v>
      </c>
      <c r="F31" s="72">
        <f>E31</f>
        <v>1080</v>
      </c>
      <c r="G31" s="69"/>
    </row>
    <row r="32" spans="1:7" x14ac:dyDescent="0.2">
      <c r="A32" s="52" t="s">
        <v>103</v>
      </c>
      <c r="B32" s="5" t="s">
        <v>67</v>
      </c>
      <c r="C32" s="17">
        <v>1725</v>
      </c>
      <c r="D32" s="6"/>
      <c r="E32" s="7">
        <v>1725</v>
      </c>
      <c r="F32" s="72">
        <v>1725</v>
      </c>
      <c r="G32" s="69"/>
    </row>
    <row r="33" spans="1:7" x14ac:dyDescent="0.2">
      <c r="A33" s="8"/>
      <c r="B33" s="8" t="s">
        <v>5</v>
      </c>
      <c r="C33" s="16" t="s">
        <v>56</v>
      </c>
      <c r="D33" s="9"/>
      <c r="E33" s="10">
        <f>SUM(E31:E32)</f>
        <v>2805</v>
      </c>
      <c r="F33" s="10">
        <f>SUM(F31:F32)</f>
        <v>2805</v>
      </c>
      <c r="G33" s="10">
        <f>E33-F33</f>
        <v>0</v>
      </c>
    </row>
    <row r="34" spans="1:7" ht="12.75" customHeight="1" x14ac:dyDescent="0.2">
      <c r="A34" s="90" t="s">
        <v>12</v>
      </c>
      <c r="B34" s="91"/>
      <c r="C34" s="91"/>
      <c r="D34" s="91"/>
      <c r="E34" s="91"/>
      <c r="F34" s="91"/>
      <c r="G34" s="92"/>
    </row>
    <row r="35" spans="1:7" x14ac:dyDescent="0.2">
      <c r="A35" s="52" t="s">
        <v>9</v>
      </c>
      <c r="B35" s="5" t="s">
        <v>243</v>
      </c>
      <c r="C35" s="5" t="s">
        <v>264</v>
      </c>
      <c r="D35" s="7"/>
      <c r="E35" s="55">
        <f>2*22*105</f>
        <v>4620</v>
      </c>
      <c r="F35" s="72">
        <f>E35</f>
        <v>4620</v>
      </c>
      <c r="G35" s="69"/>
    </row>
    <row r="36" spans="1:7" x14ac:dyDescent="0.2">
      <c r="A36" s="52" t="s">
        <v>10</v>
      </c>
      <c r="B36" s="5" t="s">
        <v>244</v>
      </c>
      <c r="C36" s="5" t="s">
        <v>265</v>
      </c>
      <c r="D36" s="7"/>
      <c r="E36" s="55">
        <f>2*90*105</f>
        <v>18900</v>
      </c>
      <c r="F36" s="72">
        <f>E36</f>
        <v>18900</v>
      </c>
      <c r="G36" s="69"/>
    </row>
    <row r="37" spans="1:7" x14ac:dyDescent="0.2">
      <c r="A37" s="52" t="s">
        <v>112</v>
      </c>
      <c r="B37" s="5" t="s">
        <v>245</v>
      </c>
      <c r="C37" s="5" t="s">
        <v>274</v>
      </c>
      <c r="D37" s="7">
        <f>25*105</f>
        <v>2625</v>
      </c>
      <c r="E37" s="55">
        <f>25*105*11.5</f>
        <v>30187.5</v>
      </c>
      <c r="F37" s="72">
        <v>30187</v>
      </c>
      <c r="G37" s="69"/>
    </row>
    <row r="38" spans="1:7" x14ac:dyDescent="0.2">
      <c r="A38" s="52" t="s">
        <v>113</v>
      </c>
      <c r="B38" s="5" t="s">
        <v>246</v>
      </c>
      <c r="C38" s="5" t="s">
        <v>273</v>
      </c>
      <c r="D38" s="7">
        <f>19*105</f>
        <v>1995</v>
      </c>
      <c r="E38" s="55">
        <f>19*105*11.5</f>
        <v>22942.5</v>
      </c>
      <c r="F38" s="72">
        <v>6728</v>
      </c>
      <c r="G38" s="69"/>
    </row>
    <row r="39" spans="1:7" x14ac:dyDescent="0.2">
      <c r="A39" s="52" t="s">
        <v>114</v>
      </c>
      <c r="B39" s="5" t="s">
        <v>58</v>
      </c>
      <c r="C39" s="5" t="s">
        <v>275</v>
      </c>
      <c r="D39" s="7">
        <v>452</v>
      </c>
      <c r="E39" s="55">
        <f>D39*11.5</f>
        <v>5198</v>
      </c>
      <c r="F39" s="72">
        <v>5198</v>
      </c>
      <c r="G39" s="69"/>
    </row>
    <row r="40" spans="1:7" x14ac:dyDescent="0.2">
      <c r="A40" s="52" t="s">
        <v>115</v>
      </c>
      <c r="B40" s="5" t="s">
        <v>19</v>
      </c>
      <c r="C40" s="5" t="s">
        <v>266</v>
      </c>
      <c r="D40" s="7">
        <f>38*105</f>
        <v>3990</v>
      </c>
      <c r="E40" s="55">
        <f>D40*11.5</f>
        <v>45885</v>
      </c>
      <c r="F40" s="72">
        <f>E40</f>
        <v>45885</v>
      </c>
      <c r="G40" s="69"/>
    </row>
    <row r="41" spans="1:7" ht="25.5" x14ac:dyDescent="0.2">
      <c r="A41" s="52" t="s">
        <v>116</v>
      </c>
      <c r="B41" s="5" t="s">
        <v>276</v>
      </c>
      <c r="C41" s="5">
        <f>40* 4*68</f>
        <v>10880</v>
      </c>
      <c r="D41" s="7"/>
      <c r="E41" s="55">
        <f>C41</f>
        <v>10880</v>
      </c>
      <c r="F41" s="72">
        <v>10880</v>
      </c>
      <c r="G41" s="69"/>
    </row>
    <row r="42" spans="1:7" x14ac:dyDescent="0.2">
      <c r="A42" s="8"/>
      <c r="B42" s="18" t="s">
        <v>5</v>
      </c>
      <c r="C42" s="18" t="s">
        <v>57</v>
      </c>
      <c r="D42" s="19"/>
      <c r="E42" s="10">
        <f>SUM(E35:E41)</f>
        <v>138613</v>
      </c>
      <c r="F42" s="10">
        <f>SUM(F35:F41)</f>
        <v>122398</v>
      </c>
      <c r="G42" s="10">
        <f>E42-F42</f>
        <v>16215</v>
      </c>
    </row>
    <row r="43" spans="1:7" ht="12.75" customHeight="1" x14ac:dyDescent="0.2">
      <c r="A43" s="90" t="s">
        <v>68</v>
      </c>
      <c r="B43" s="91"/>
      <c r="C43" s="91"/>
      <c r="D43" s="91"/>
      <c r="E43" s="91"/>
      <c r="F43" s="91"/>
      <c r="G43" s="92"/>
    </row>
    <row r="44" spans="1:7" s="24" customFormat="1" x14ac:dyDescent="0.2">
      <c r="A44" s="20" t="s">
        <v>13</v>
      </c>
      <c r="B44" s="21" t="s">
        <v>69</v>
      </c>
      <c r="C44" s="21" t="s">
        <v>70</v>
      </c>
      <c r="D44" s="22"/>
      <c r="E44" s="23">
        <f>46.5*12*30</f>
        <v>16740</v>
      </c>
      <c r="F44" s="73">
        <v>16740</v>
      </c>
      <c r="G44" s="54"/>
    </row>
    <row r="45" spans="1:7" s="24" customFormat="1" x14ac:dyDescent="0.2">
      <c r="A45" s="20" t="s">
        <v>14</v>
      </c>
      <c r="B45" s="21" t="s">
        <v>71</v>
      </c>
      <c r="C45" s="21" t="s">
        <v>72</v>
      </c>
      <c r="D45" s="22"/>
      <c r="E45" s="23">
        <f>8*12*58.5</f>
        <v>5616</v>
      </c>
      <c r="F45" s="73">
        <v>5616</v>
      </c>
      <c r="G45" s="54"/>
    </row>
    <row r="46" spans="1:7" s="24" customFormat="1" x14ac:dyDescent="0.2">
      <c r="A46" s="20" t="s">
        <v>15</v>
      </c>
      <c r="B46" s="21" t="s">
        <v>73</v>
      </c>
      <c r="C46" s="21" t="s">
        <v>74</v>
      </c>
      <c r="D46" s="22"/>
      <c r="E46" s="23">
        <f>12*12*123</f>
        <v>17712</v>
      </c>
      <c r="F46" s="73">
        <v>0</v>
      </c>
      <c r="G46" s="54"/>
    </row>
    <row r="47" spans="1:7" s="24" customFormat="1" x14ac:dyDescent="0.2">
      <c r="A47" s="20" t="s">
        <v>16</v>
      </c>
      <c r="B47" s="21" t="s">
        <v>75</v>
      </c>
      <c r="C47" s="21" t="s">
        <v>76</v>
      </c>
      <c r="D47" s="22"/>
      <c r="E47" s="23">
        <f>10*3*81</f>
        <v>2430</v>
      </c>
      <c r="F47" s="73">
        <v>2430</v>
      </c>
      <c r="G47" s="54"/>
    </row>
    <row r="48" spans="1:7" s="24" customFormat="1" x14ac:dyDescent="0.2">
      <c r="A48" s="20" t="s">
        <v>17</v>
      </c>
      <c r="B48" s="21" t="s">
        <v>77</v>
      </c>
      <c r="C48" s="21" t="s">
        <v>78</v>
      </c>
      <c r="D48" s="22"/>
      <c r="E48" s="23">
        <f>40*12*28.5</f>
        <v>13680</v>
      </c>
      <c r="F48" s="73">
        <f>E48</f>
        <v>13680</v>
      </c>
      <c r="G48" s="54"/>
    </row>
    <row r="49" spans="1:7" s="24" customFormat="1" x14ac:dyDescent="0.2">
      <c r="A49" s="20" t="s">
        <v>18</v>
      </c>
      <c r="B49" s="21" t="s">
        <v>79</v>
      </c>
      <c r="C49" s="21" t="s">
        <v>80</v>
      </c>
      <c r="D49" s="22"/>
      <c r="E49" s="23">
        <f>20*6*161</f>
        <v>19320</v>
      </c>
      <c r="F49" s="73">
        <f>E49</f>
        <v>19320</v>
      </c>
      <c r="G49" s="54"/>
    </row>
    <row r="50" spans="1:7" s="24" customFormat="1" x14ac:dyDescent="0.2">
      <c r="A50" s="20" t="s">
        <v>20</v>
      </c>
      <c r="B50" s="21" t="s">
        <v>81</v>
      </c>
      <c r="C50" s="21" t="s">
        <v>80</v>
      </c>
      <c r="D50" s="22"/>
      <c r="E50" s="23">
        <f>20*6*72.5</f>
        <v>8700</v>
      </c>
      <c r="F50" s="73">
        <v>8700</v>
      </c>
      <c r="G50" s="54"/>
    </row>
    <row r="51" spans="1:7" s="24" customFormat="1" x14ac:dyDescent="0.2">
      <c r="A51" s="20" t="s">
        <v>82</v>
      </c>
      <c r="B51" s="21" t="s">
        <v>83</v>
      </c>
      <c r="C51" s="21" t="s">
        <v>84</v>
      </c>
      <c r="D51" s="22"/>
      <c r="E51" s="23">
        <f>10*6*122</f>
        <v>7320</v>
      </c>
      <c r="F51" s="73">
        <v>7320</v>
      </c>
      <c r="G51" s="54"/>
    </row>
    <row r="52" spans="1:7" x14ac:dyDescent="0.2">
      <c r="A52" s="8"/>
      <c r="B52" s="8" t="s">
        <v>5</v>
      </c>
      <c r="C52" s="8" t="s">
        <v>11</v>
      </c>
      <c r="D52" s="25"/>
      <c r="E52" s="10">
        <f>SUM(E44:E51)</f>
        <v>91518</v>
      </c>
      <c r="F52" s="10">
        <f>SUM(F44:F51)</f>
        <v>73806</v>
      </c>
      <c r="G52" s="10">
        <f>E52-F52</f>
        <v>17712</v>
      </c>
    </row>
    <row r="53" spans="1:7" ht="12.75" customHeight="1" x14ac:dyDescent="0.2">
      <c r="A53" s="90" t="s">
        <v>31</v>
      </c>
      <c r="B53" s="91"/>
      <c r="C53" s="91"/>
      <c r="D53" s="91"/>
      <c r="E53" s="91"/>
      <c r="F53" s="91"/>
      <c r="G53" s="92"/>
    </row>
    <row r="54" spans="1:7" x14ac:dyDescent="0.2">
      <c r="A54" s="52" t="s">
        <v>85</v>
      </c>
      <c r="B54" s="26" t="s">
        <v>86</v>
      </c>
      <c r="C54" s="26" t="s">
        <v>247</v>
      </c>
      <c r="D54" s="3">
        <f>41*25*2</f>
        <v>2050</v>
      </c>
      <c r="E54" s="4">
        <f>D54*12</f>
        <v>24600</v>
      </c>
      <c r="F54" s="71">
        <v>14000</v>
      </c>
      <c r="G54" s="54">
        <f>E54-F54</f>
        <v>10600</v>
      </c>
    </row>
    <row r="55" spans="1:7" x14ac:dyDescent="0.2">
      <c r="A55" s="8"/>
      <c r="B55" s="8" t="s">
        <v>5</v>
      </c>
      <c r="C55" s="8" t="s">
        <v>21</v>
      </c>
      <c r="D55" s="25"/>
      <c r="E55" s="10">
        <f>SUM(E54)</f>
        <v>24600</v>
      </c>
      <c r="F55" s="10">
        <f>SUM(F54)</f>
        <v>14000</v>
      </c>
      <c r="G55" s="10">
        <f>E55-F55</f>
        <v>10600</v>
      </c>
    </row>
    <row r="56" spans="1:7" ht="12.75" customHeight="1" x14ac:dyDescent="0.2">
      <c r="A56" s="90" t="s">
        <v>33</v>
      </c>
      <c r="B56" s="91"/>
      <c r="C56" s="91"/>
      <c r="D56" s="91"/>
      <c r="E56" s="91"/>
      <c r="F56" s="91"/>
      <c r="G56" s="92"/>
    </row>
    <row r="57" spans="1:7" ht="25.5" x14ac:dyDescent="0.2">
      <c r="A57" s="52" t="s">
        <v>253</v>
      </c>
      <c r="B57" s="5" t="s">
        <v>87</v>
      </c>
      <c r="C57" s="52"/>
      <c r="D57" s="3">
        <v>10026</v>
      </c>
      <c r="E57" s="4">
        <f>D57*4</f>
        <v>40104</v>
      </c>
      <c r="F57" s="71">
        <f>E57</f>
        <v>40104</v>
      </c>
      <c r="G57" s="54">
        <f>E57-F57</f>
        <v>0</v>
      </c>
    </row>
    <row r="58" spans="1:7" x14ac:dyDescent="0.2">
      <c r="A58" s="8"/>
      <c r="B58" s="8" t="s">
        <v>5</v>
      </c>
      <c r="C58" s="8" t="s">
        <v>41</v>
      </c>
      <c r="D58" s="25"/>
      <c r="E58" s="10">
        <f>SUM(E57)</f>
        <v>40104</v>
      </c>
      <c r="F58" s="10">
        <f>SUM(F57)</f>
        <v>40104</v>
      </c>
      <c r="G58" s="10">
        <f>E58-F58</f>
        <v>0</v>
      </c>
    </row>
    <row r="59" spans="1:7" s="11" customFormat="1" ht="12.75" customHeight="1" x14ac:dyDescent="0.2">
      <c r="A59" s="93" t="s">
        <v>117</v>
      </c>
      <c r="B59" s="94"/>
      <c r="C59" s="94"/>
      <c r="D59" s="94"/>
      <c r="E59" s="94"/>
      <c r="F59" s="94"/>
      <c r="G59" s="95"/>
    </row>
    <row r="60" spans="1:7" x14ac:dyDescent="0.2">
      <c r="A60" s="52" t="s">
        <v>42</v>
      </c>
      <c r="B60" s="5" t="s">
        <v>22</v>
      </c>
      <c r="C60" s="5" t="s">
        <v>248</v>
      </c>
      <c r="D60" s="6">
        <v>9500</v>
      </c>
      <c r="E60" s="7">
        <f t="shared" ref="E60:E68" si="0">D60*11</f>
        <v>104500</v>
      </c>
      <c r="F60" s="72">
        <f>E60</f>
        <v>104500</v>
      </c>
      <c r="G60" s="54">
        <f t="shared" ref="G60:G69" si="1">E60-F60</f>
        <v>0</v>
      </c>
    </row>
    <row r="61" spans="1:7" x14ac:dyDescent="0.2">
      <c r="A61" s="52" t="s">
        <v>43</v>
      </c>
      <c r="B61" s="5" t="s">
        <v>59</v>
      </c>
      <c r="C61" s="5" t="s">
        <v>277</v>
      </c>
      <c r="D61" s="6">
        <v>4750</v>
      </c>
      <c r="E61" s="7">
        <f t="shared" si="0"/>
        <v>52250</v>
      </c>
      <c r="F61" s="72">
        <v>52250</v>
      </c>
      <c r="G61" s="54">
        <f t="shared" si="1"/>
        <v>0</v>
      </c>
    </row>
    <row r="62" spans="1:7" x14ac:dyDescent="0.2">
      <c r="A62" s="52" t="s">
        <v>44</v>
      </c>
      <c r="B62" s="5" t="s">
        <v>249</v>
      </c>
      <c r="C62" s="5" t="s">
        <v>278</v>
      </c>
      <c r="D62" s="6">
        <v>9000</v>
      </c>
      <c r="E62" s="7">
        <f t="shared" si="0"/>
        <v>99000</v>
      </c>
      <c r="F62" s="72">
        <v>99000</v>
      </c>
      <c r="G62" s="54">
        <f t="shared" si="1"/>
        <v>0</v>
      </c>
    </row>
    <row r="63" spans="1:7" x14ac:dyDescent="0.2">
      <c r="A63" s="52" t="s">
        <v>45</v>
      </c>
      <c r="B63" s="5" t="s">
        <v>23</v>
      </c>
      <c r="C63" s="5" t="s">
        <v>36</v>
      </c>
      <c r="D63" s="6">
        <v>4500</v>
      </c>
      <c r="E63" s="7">
        <f t="shared" si="0"/>
        <v>49500</v>
      </c>
      <c r="F63" s="72">
        <v>0</v>
      </c>
      <c r="G63" s="54">
        <f t="shared" si="1"/>
        <v>49500</v>
      </c>
    </row>
    <row r="64" spans="1:7" x14ac:dyDescent="0.2">
      <c r="A64" s="52" t="s">
        <v>46</v>
      </c>
      <c r="B64" s="5" t="s">
        <v>88</v>
      </c>
      <c r="C64" s="5" t="s">
        <v>281</v>
      </c>
      <c r="D64" s="6">
        <v>5500</v>
      </c>
      <c r="E64" s="7">
        <f t="shared" si="0"/>
        <v>60500</v>
      </c>
      <c r="F64" s="72">
        <v>0</v>
      </c>
      <c r="G64" s="54">
        <f t="shared" si="1"/>
        <v>60500</v>
      </c>
    </row>
    <row r="65" spans="1:7" x14ac:dyDescent="0.2">
      <c r="A65" s="52" t="s">
        <v>47</v>
      </c>
      <c r="B65" s="5" t="s">
        <v>24</v>
      </c>
      <c r="C65" s="5" t="s">
        <v>279</v>
      </c>
      <c r="D65" s="6">
        <f>4500*3</f>
        <v>13500</v>
      </c>
      <c r="E65" s="7">
        <f t="shared" si="0"/>
        <v>148500</v>
      </c>
      <c r="F65" s="72">
        <v>0</v>
      </c>
      <c r="G65" s="54">
        <f t="shared" si="1"/>
        <v>148500</v>
      </c>
    </row>
    <row r="66" spans="1:7" x14ac:dyDescent="0.2">
      <c r="A66" s="52" t="s">
        <v>48</v>
      </c>
      <c r="B66" s="5" t="s">
        <v>25</v>
      </c>
      <c r="C66" s="5" t="s">
        <v>254</v>
      </c>
      <c r="D66" s="6">
        <v>6000</v>
      </c>
      <c r="E66" s="7">
        <f t="shared" si="0"/>
        <v>66000</v>
      </c>
      <c r="F66" s="72">
        <v>0</v>
      </c>
      <c r="G66" s="54">
        <f t="shared" si="1"/>
        <v>66000</v>
      </c>
    </row>
    <row r="67" spans="1:7" x14ac:dyDescent="0.2">
      <c r="A67" s="52" t="s">
        <v>49</v>
      </c>
      <c r="B67" s="5" t="s">
        <v>52</v>
      </c>
      <c r="C67" s="5" t="s">
        <v>254</v>
      </c>
      <c r="D67" s="6">
        <v>6000</v>
      </c>
      <c r="E67" s="7">
        <f t="shared" si="0"/>
        <v>66000</v>
      </c>
      <c r="F67" s="72">
        <v>0</v>
      </c>
      <c r="G67" s="54">
        <f t="shared" si="1"/>
        <v>66000</v>
      </c>
    </row>
    <row r="68" spans="1:7" x14ac:dyDescent="0.2">
      <c r="A68" s="52" t="s">
        <v>50</v>
      </c>
      <c r="B68" s="5" t="s">
        <v>26</v>
      </c>
      <c r="C68" s="5" t="s">
        <v>280</v>
      </c>
      <c r="D68" s="6">
        <v>4000</v>
      </c>
      <c r="E68" s="7">
        <f t="shared" si="0"/>
        <v>44000</v>
      </c>
      <c r="F68" s="72">
        <v>44000</v>
      </c>
      <c r="G68" s="54">
        <f t="shared" si="1"/>
        <v>0</v>
      </c>
    </row>
    <row r="69" spans="1:7" x14ac:dyDescent="0.2">
      <c r="A69" s="8"/>
      <c r="B69" s="8" t="s">
        <v>5</v>
      </c>
      <c r="C69" s="8" t="s">
        <v>32</v>
      </c>
      <c r="D69" s="9"/>
      <c r="E69" s="10">
        <f>SUM(E60:E68)</f>
        <v>690250</v>
      </c>
      <c r="F69" s="10">
        <f>SUM(F60:F68)</f>
        <v>299750</v>
      </c>
      <c r="G69" s="10">
        <f t="shared" si="1"/>
        <v>390500</v>
      </c>
    </row>
    <row r="70" spans="1:7" s="50" customFormat="1" ht="18.75" customHeight="1" x14ac:dyDescent="0.2">
      <c r="A70" s="99" t="s">
        <v>27</v>
      </c>
      <c r="B70" s="100"/>
      <c r="C70" s="101"/>
      <c r="D70" s="74"/>
      <c r="E70" s="75">
        <f>E7+E13+E29+E33+E42+E52+E55+E58+E69</f>
        <v>3931032</v>
      </c>
      <c r="F70" s="75">
        <f>F7+F13+F29+F33+F42+F52+F55+F58+F69</f>
        <v>2982624</v>
      </c>
      <c r="G70" s="75">
        <f>E70-F70</f>
        <v>948408</v>
      </c>
    </row>
    <row r="71" spans="1:7" ht="15" x14ac:dyDescent="0.2">
      <c r="A71" s="102"/>
      <c r="B71" s="103"/>
      <c r="C71" s="103"/>
      <c r="D71" s="103"/>
      <c r="E71" s="104"/>
      <c r="F71" s="76" t="s">
        <v>360</v>
      </c>
      <c r="G71" s="77">
        <f>G70/65</f>
        <v>14590.892307692307</v>
      </c>
    </row>
    <row r="72" spans="1:7" s="51" customFormat="1" ht="20.25" customHeight="1" x14ac:dyDescent="0.2">
      <c r="A72" s="96" t="s">
        <v>28</v>
      </c>
      <c r="B72" s="97"/>
      <c r="C72" s="97"/>
      <c r="D72" s="97"/>
      <c r="E72" s="98"/>
      <c r="F72" s="78">
        <f>F70/E70</f>
        <v>0.75873816341357692</v>
      </c>
      <c r="G72" s="78">
        <f>G70/E70</f>
        <v>0.24126183658642311</v>
      </c>
    </row>
    <row r="73" spans="1:7" ht="26.25" customHeight="1" x14ac:dyDescent="0.2">
      <c r="A73" s="83" t="s">
        <v>362</v>
      </c>
      <c r="B73" s="83"/>
      <c r="C73" s="83"/>
      <c r="D73" s="83"/>
      <c r="E73" s="83"/>
      <c r="F73" s="83"/>
      <c r="G73" s="83"/>
    </row>
  </sheetData>
  <mergeCells count="15">
    <mergeCell ref="A73:G73"/>
    <mergeCell ref="A1:G1"/>
    <mergeCell ref="A3:G3"/>
    <mergeCell ref="A4:G4"/>
    <mergeCell ref="A8:G8"/>
    <mergeCell ref="A30:G30"/>
    <mergeCell ref="A72:E72"/>
    <mergeCell ref="A70:C70"/>
    <mergeCell ref="A71:E71"/>
    <mergeCell ref="A14:G14"/>
    <mergeCell ref="A59:G59"/>
    <mergeCell ref="A34:G34"/>
    <mergeCell ref="A43:G43"/>
    <mergeCell ref="A53:G53"/>
    <mergeCell ref="A56:G56"/>
  </mergeCells>
  <phoneticPr fontId="0" type="noConversion"/>
  <printOptions headings="1" gridLines="1"/>
  <pageMargins left="0.74791666666666701" right="0.74791666666666701" top="0.98402777777777795" bottom="0.98402777777777795" header="0.51180555555555596" footer="0.51180555555555596"/>
  <pageSetup scale="75" firstPageNumber="0" orientation="portrait"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130" workbookViewId="0">
      <selection activeCell="B12" sqref="B12:B19"/>
    </sheetView>
  </sheetViews>
  <sheetFormatPr defaultRowHeight="12.75" x14ac:dyDescent="0.2"/>
  <cols>
    <col min="1" max="1" width="9.7109375" style="34" customWidth="1"/>
    <col min="2" max="2" width="81.140625" style="30" customWidth="1"/>
    <col min="3" max="16384" width="9.140625" style="30"/>
  </cols>
  <sheetData>
    <row r="1" spans="1:2" ht="18.75" customHeight="1" x14ac:dyDescent="0.2">
      <c r="A1" s="105" t="s">
        <v>354</v>
      </c>
      <c r="B1" s="106"/>
    </row>
    <row r="2" spans="1:2" s="32" customFormat="1" ht="25.5" x14ac:dyDescent="0.2">
      <c r="A2" s="31" t="s">
        <v>118</v>
      </c>
      <c r="B2" s="31" t="s">
        <v>119</v>
      </c>
    </row>
    <row r="3" spans="1:2" ht="76.5" x14ac:dyDescent="0.2">
      <c r="A3" s="49" t="s">
        <v>120</v>
      </c>
      <c r="B3" s="56" t="s">
        <v>355</v>
      </c>
    </row>
    <row r="4" spans="1:2" ht="38.25" x14ac:dyDescent="0.2">
      <c r="A4" s="49" t="s">
        <v>89</v>
      </c>
      <c r="B4" s="56" t="s">
        <v>356</v>
      </c>
    </row>
    <row r="5" spans="1:2" x14ac:dyDescent="0.2">
      <c r="A5" s="49" t="s">
        <v>121</v>
      </c>
      <c r="B5" s="56" t="s">
        <v>357</v>
      </c>
    </row>
    <row r="6" spans="1:2" ht="25.5" x14ac:dyDescent="0.2">
      <c r="A6" s="49" t="s">
        <v>122</v>
      </c>
      <c r="B6" s="56" t="s">
        <v>358</v>
      </c>
    </row>
    <row r="7" spans="1:2" ht="25.5" x14ac:dyDescent="0.2">
      <c r="A7" s="49" t="s">
        <v>214</v>
      </c>
      <c r="B7" s="53" t="s">
        <v>252</v>
      </c>
    </row>
    <row r="8" spans="1:2" ht="25.5" x14ac:dyDescent="0.2">
      <c r="A8" s="49" t="s">
        <v>93</v>
      </c>
      <c r="B8" s="33" t="s">
        <v>124</v>
      </c>
    </row>
    <row r="9" spans="1:2" x14ac:dyDescent="0.2">
      <c r="A9" s="49" t="s">
        <v>215</v>
      </c>
      <c r="B9" s="33" t="s">
        <v>125</v>
      </c>
    </row>
    <row r="10" spans="1:2" x14ac:dyDescent="0.2">
      <c r="A10" s="49" t="s">
        <v>57</v>
      </c>
      <c r="B10" s="53" t="s">
        <v>123</v>
      </c>
    </row>
    <row r="11" spans="1:2" x14ac:dyDescent="0.2">
      <c r="A11" s="49" t="s">
        <v>216</v>
      </c>
      <c r="B11" s="33" t="s">
        <v>126</v>
      </c>
    </row>
    <row r="12" spans="1:2" x14ac:dyDescent="0.2">
      <c r="A12" s="107" t="s">
        <v>32</v>
      </c>
      <c r="B12" s="108" t="s">
        <v>359</v>
      </c>
    </row>
    <row r="13" spans="1:2" x14ac:dyDescent="0.2">
      <c r="A13" s="107"/>
      <c r="B13" s="108"/>
    </row>
    <row r="14" spans="1:2" x14ac:dyDescent="0.2">
      <c r="A14" s="107"/>
      <c r="B14" s="108"/>
    </row>
    <row r="15" spans="1:2" x14ac:dyDescent="0.2">
      <c r="A15" s="107"/>
      <c r="B15" s="108"/>
    </row>
    <row r="16" spans="1:2" x14ac:dyDescent="0.2">
      <c r="A16" s="107"/>
      <c r="B16" s="108"/>
    </row>
    <row r="17" spans="1:2" x14ac:dyDescent="0.2">
      <c r="A17" s="107"/>
      <c r="B17" s="108"/>
    </row>
    <row r="18" spans="1:2" x14ac:dyDescent="0.2">
      <c r="A18" s="107"/>
      <c r="B18" s="108"/>
    </row>
    <row r="19" spans="1:2" x14ac:dyDescent="0.2">
      <c r="A19" s="107"/>
      <c r="B19" s="108"/>
    </row>
  </sheetData>
  <mergeCells count="3">
    <mergeCell ref="A1:B1"/>
    <mergeCell ref="A12:A19"/>
    <mergeCell ref="B12:B19"/>
  </mergeCells>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43"/>
  <sheetViews>
    <sheetView topLeftCell="A24" workbookViewId="0">
      <selection activeCell="F34" sqref="F34"/>
    </sheetView>
  </sheetViews>
  <sheetFormatPr defaultRowHeight="36" customHeight="1" x14ac:dyDescent="0.2"/>
  <cols>
    <col min="1" max="1" width="8.140625" style="68" customWidth="1"/>
    <col min="2" max="2" width="32" style="59" customWidth="1"/>
    <col min="3" max="5" width="14.7109375" style="68" customWidth="1"/>
    <col min="6" max="16384" width="9.140625" style="59"/>
  </cols>
  <sheetData>
    <row r="1" spans="1:7" ht="36" customHeight="1" x14ac:dyDescent="0.2">
      <c r="A1" s="109" t="s">
        <v>127</v>
      </c>
      <c r="B1" s="110"/>
      <c r="C1" s="110"/>
      <c r="D1" s="110"/>
      <c r="E1" s="111"/>
      <c r="F1" s="57"/>
      <c r="G1" s="58"/>
    </row>
    <row r="2" spans="1:7" s="61" customFormat="1" ht="24" customHeight="1" x14ac:dyDescent="0.2">
      <c r="A2" s="60" t="s">
        <v>128</v>
      </c>
      <c r="B2" s="60" t="s">
        <v>129</v>
      </c>
      <c r="C2" s="60" t="s">
        <v>130</v>
      </c>
      <c r="D2" s="60" t="s">
        <v>131</v>
      </c>
      <c r="E2" s="60" t="s">
        <v>132</v>
      </c>
    </row>
    <row r="3" spans="1:7" ht="24" hidden="1" customHeight="1" x14ac:dyDescent="0.2">
      <c r="A3" s="62">
        <v>1</v>
      </c>
      <c r="B3" s="63" t="s">
        <v>133</v>
      </c>
      <c r="C3" s="62" t="s">
        <v>11</v>
      </c>
      <c r="D3" s="62">
        <v>10</v>
      </c>
      <c r="E3" s="62" t="s">
        <v>134</v>
      </c>
    </row>
    <row r="4" spans="1:7" ht="24" customHeight="1" x14ac:dyDescent="0.2">
      <c r="A4" s="62">
        <v>2</v>
      </c>
      <c r="B4" s="63" t="s">
        <v>135</v>
      </c>
      <c r="C4" s="62" t="s">
        <v>136</v>
      </c>
      <c r="D4" s="62">
        <v>13</v>
      </c>
      <c r="E4" s="62" t="s">
        <v>134</v>
      </c>
    </row>
    <row r="5" spans="1:7" ht="24" customHeight="1" x14ac:dyDescent="0.2">
      <c r="A5" s="62">
        <v>3</v>
      </c>
      <c r="B5" s="80" t="s">
        <v>301</v>
      </c>
      <c r="C5" s="62" t="s">
        <v>136</v>
      </c>
      <c r="D5" s="62">
        <v>9</v>
      </c>
      <c r="E5" s="62" t="s">
        <v>134</v>
      </c>
    </row>
    <row r="6" spans="1:7" ht="24" hidden="1" customHeight="1" x14ac:dyDescent="0.2">
      <c r="A6" s="62">
        <v>4</v>
      </c>
      <c r="B6" s="63" t="s">
        <v>137</v>
      </c>
      <c r="C6" s="62" t="s">
        <v>11</v>
      </c>
      <c r="D6" s="62">
        <v>14</v>
      </c>
      <c r="E6" s="62" t="s">
        <v>134</v>
      </c>
    </row>
    <row r="7" spans="1:7" ht="24" customHeight="1" x14ac:dyDescent="0.2">
      <c r="A7" s="62">
        <v>5</v>
      </c>
      <c r="B7" s="64" t="s">
        <v>205</v>
      </c>
      <c r="C7" s="62" t="s">
        <v>136</v>
      </c>
      <c r="D7" s="65">
        <v>10</v>
      </c>
      <c r="E7" s="62" t="s">
        <v>138</v>
      </c>
    </row>
    <row r="8" spans="1:7" ht="24" hidden="1" customHeight="1" x14ac:dyDescent="0.2">
      <c r="A8" s="62">
        <v>6</v>
      </c>
      <c r="B8" s="66" t="s">
        <v>139</v>
      </c>
      <c r="C8" s="62" t="s">
        <v>11</v>
      </c>
      <c r="D8" s="65">
        <v>14</v>
      </c>
      <c r="E8" s="62" t="s">
        <v>138</v>
      </c>
    </row>
    <row r="9" spans="1:7" ht="24" customHeight="1" x14ac:dyDescent="0.2">
      <c r="A9" s="62">
        <v>7</v>
      </c>
      <c r="B9" s="64" t="s">
        <v>206</v>
      </c>
      <c r="C9" s="65" t="s">
        <v>207</v>
      </c>
      <c r="D9" s="65">
        <v>12</v>
      </c>
      <c r="E9" s="62" t="s">
        <v>138</v>
      </c>
    </row>
    <row r="10" spans="1:7" ht="24" hidden="1" customHeight="1" x14ac:dyDescent="0.2">
      <c r="A10" s="62">
        <v>8</v>
      </c>
      <c r="B10" s="64" t="s">
        <v>208</v>
      </c>
      <c r="C10" s="65" t="s">
        <v>11</v>
      </c>
      <c r="D10" s="65">
        <v>10</v>
      </c>
      <c r="E10" s="62" t="s">
        <v>138</v>
      </c>
    </row>
    <row r="11" spans="1:7" ht="24" hidden="1" customHeight="1" x14ac:dyDescent="0.2">
      <c r="A11" s="62">
        <v>9</v>
      </c>
      <c r="B11" s="64" t="s">
        <v>220</v>
      </c>
      <c r="C11" s="65" t="s">
        <v>11</v>
      </c>
      <c r="D11" s="65">
        <v>10</v>
      </c>
      <c r="E11" s="62" t="s">
        <v>138</v>
      </c>
    </row>
    <row r="12" spans="1:7" ht="24" hidden="1" customHeight="1" x14ac:dyDescent="0.2">
      <c r="A12" s="62">
        <v>10</v>
      </c>
      <c r="B12" s="67" t="s">
        <v>140</v>
      </c>
      <c r="C12" s="62" t="s">
        <v>11</v>
      </c>
      <c r="D12" s="62">
        <v>12</v>
      </c>
      <c r="E12" s="62" t="s">
        <v>138</v>
      </c>
    </row>
    <row r="13" spans="1:7" ht="24" hidden="1" customHeight="1" x14ac:dyDescent="0.2">
      <c r="A13" s="62">
        <v>11</v>
      </c>
      <c r="B13" s="63" t="s">
        <v>209</v>
      </c>
      <c r="C13" s="62" t="s">
        <v>11</v>
      </c>
      <c r="D13" s="62">
        <v>9</v>
      </c>
      <c r="E13" s="62" t="s">
        <v>138</v>
      </c>
    </row>
    <row r="14" spans="1:7" ht="24" customHeight="1" x14ac:dyDescent="0.2">
      <c r="A14" s="62">
        <v>12</v>
      </c>
      <c r="B14" s="63" t="s">
        <v>141</v>
      </c>
      <c r="C14" s="62" t="s">
        <v>136</v>
      </c>
      <c r="D14" s="62">
        <v>11</v>
      </c>
      <c r="E14" s="62" t="s">
        <v>138</v>
      </c>
    </row>
    <row r="15" spans="1:7" ht="24" customHeight="1" x14ac:dyDescent="0.2">
      <c r="A15" s="62">
        <v>13</v>
      </c>
      <c r="B15" s="63" t="s">
        <v>142</v>
      </c>
      <c r="C15" s="62" t="s">
        <v>136</v>
      </c>
      <c r="D15" s="62">
        <v>12</v>
      </c>
      <c r="E15" s="62" t="s">
        <v>138</v>
      </c>
    </row>
    <row r="16" spans="1:7" ht="24" customHeight="1" x14ac:dyDescent="0.2">
      <c r="A16" s="62">
        <v>14</v>
      </c>
      <c r="B16" s="63" t="s">
        <v>210</v>
      </c>
      <c r="C16" s="62" t="s">
        <v>136</v>
      </c>
      <c r="D16" s="62">
        <v>7</v>
      </c>
      <c r="E16" s="62" t="s">
        <v>138</v>
      </c>
    </row>
    <row r="17" spans="1:5" ht="24" hidden="1" customHeight="1" x14ac:dyDescent="0.2">
      <c r="A17" s="62">
        <v>15</v>
      </c>
      <c r="B17" s="63" t="s">
        <v>211</v>
      </c>
      <c r="C17" s="62" t="s">
        <v>212</v>
      </c>
      <c r="D17" s="62">
        <v>7</v>
      </c>
      <c r="E17" s="62" t="s">
        <v>138</v>
      </c>
    </row>
    <row r="18" spans="1:5" ht="24" customHeight="1" x14ac:dyDescent="0.2">
      <c r="A18" s="62">
        <v>16</v>
      </c>
      <c r="B18" s="63" t="s">
        <v>315</v>
      </c>
      <c r="C18" s="62" t="s">
        <v>207</v>
      </c>
      <c r="D18" s="62">
        <v>10</v>
      </c>
      <c r="E18" s="62" t="s">
        <v>138</v>
      </c>
    </row>
    <row r="19" spans="1:5" ht="24" hidden="1" customHeight="1" x14ac:dyDescent="0.2">
      <c r="A19" s="62">
        <v>17</v>
      </c>
      <c r="B19" s="63" t="s">
        <v>218</v>
      </c>
      <c r="C19" s="62" t="s">
        <v>212</v>
      </c>
      <c r="D19" s="62">
        <v>14</v>
      </c>
      <c r="E19" s="62" t="s">
        <v>138</v>
      </c>
    </row>
    <row r="20" spans="1:5" ht="24" customHeight="1" x14ac:dyDescent="0.2">
      <c r="A20" s="62">
        <v>18</v>
      </c>
      <c r="B20" s="63" t="s">
        <v>213</v>
      </c>
      <c r="C20" s="62" t="s">
        <v>207</v>
      </c>
      <c r="D20" s="62">
        <v>9</v>
      </c>
      <c r="E20" s="62" t="s">
        <v>134</v>
      </c>
    </row>
    <row r="21" spans="1:5" ht="24" customHeight="1" x14ac:dyDescent="0.2">
      <c r="A21" s="62">
        <v>19</v>
      </c>
      <c r="B21" s="63" t="s">
        <v>143</v>
      </c>
      <c r="C21" s="62" t="s">
        <v>207</v>
      </c>
      <c r="D21" s="62">
        <v>7</v>
      </c>
      <c r="E21" s="62" t="s">
        <v>134</v>
      </c>
    </row>
    <row r="22" spans="1:5" ht="24" hidden="1" customHeight="1" x14ac:dyDescent="0.2">
      <c r="A22" s="62">
        <v>20</v>
      </c>
      <c r="B22" s="63" t="s">
        <v>311</v>
      </c>
      <c r="C22" s="62" t="s">
        <v>11</v>
      </c>
      <c r="D22" s="62">
        <v>10</v>
      </c>
      <c r="E22" s="62" t="s">
        <v>134</v>
      </c>
    </row>
    <row r="23" spans="1:5" ht="24" customHeight="1" x14ac:dyDescent="0.2">
      <c r="A23" s="62">
        <v>21</v>
      </c>
      <c r="B23" s="63" t="s">
        <v>217</v>
      </c>
      <c r="C23" s="62" t="s">
        <v>136</v>
      </c>
      <c r="D23" s="62">
        <v>11</v>
      </c>
      <c r="E23" s="62" t="s">
        <v>134</v>
      </c>
    </row>
    <row r="24" spans="1:5" ht="24" customHeight="1" x14ac:dyDescent="0.2">
      <c r="A24" s="62">
        <v>22</v>
      </c>
      <c r="B24" s="63" t="s">
        <v>219</v>
      </c>
      <c r="C24" s="62" t="s">
        <v>136</v>
      </c>
      <c r="D24" s="62">
        <v>16</v>
      </c>
      <c r="E24" s="62" t="s">
        <v>138</v>
      </c>
    </row>
    <row r="25" spans="1:5" ht="24" customHeight="1" x14ac:dyDescent="0.2">
      <c r="A25" s="62">
        <v>23</v>
      </c>
      <c r="B25" s="63" t="s">
        <v>349</v>
      </c>
      <c r="C25" s="62" t="s">
        <v>207</v>
      </c>
      <c r="D25" s="62">
        <v>14</v>
      </c>
      <c r="E25" s="62" t="s">
        <v>138</v>
      </c>
    </row>
    <row r="26" spans="1:5" ht="24" hidden="1" customHeight="1" x14ac:dyDescent="0.2">
      <c r="A26" s="62">
        <v>24</v>
      </c>
      <c r="B26" s="63" t="s">
        <v>225</v>
      </c>
      <c r="C26" s="62" t="s">
        <v>212</v>
      </c>
      <c r="D26" s="62">
        <v>10</v>
      </c>
      <c r="E26" s="62" t="s">
        <v>138</v>
      </c>
    </row>
    <row r="27" spans="1:5" ht="24" hidden="1" customHeight="1" x14ac:dyDescent="0.2">
      <c r="A27" s="62">
        <v>25</v>
      </c>
      <c r="B27" s="63" t="s">
        <v>208</v>
      </c>
      <c r="C27" s="62" t="s">
        <v>212</v>
      </c>
      <c r="D27" s="62">
        <v>12</v>
      </c>
      <c r="E27" s="62" t="s">
        <v>138</v>
      </c>
    </row>
    <row r="28" spans="1:5" ht="24" customHeight="1" x14ac:dyDescent="0.2">
      <c r="A28" s="62">
        <v>26</v>
      </c>
      <c r="B28" s="63" t="s">
        <v>221</v>
      </c>
      <c r="C28" s="62" t="s">
        <v>207</v>
      </c>
      <c r="D28" s="62">
        <v>12</v>
      </c>
      <c r="E28" s="62" t="s">
        <v>138</v>
      </c>
    </row>
    <row r="29" spans="1:5" ht="24" hidden="1" customHeight="1" x14ac:dyDescent="0.2">
      <c r="A29" s="62">
        <v>27</v>
      </c>
      <c r="B29" s="63" t="s">
        <v>222</v>
      </c>
      <c r="C29" s="62" t="s">
        <v>11</v>
      </c>
      <c r="D29" s="62">
        <v>13</v>
      </c>
      <c r="E29" s="62" t="s">
        <v>138</v>
      </c>
    </row>
    <row r="30" spans="1:5" ht="24" customHeight="1" x14ac:dyDescent="0.2">
      <c r="A30" s="62">
        <v>28</v>
      </c>
      <c r="B30" s="63" t="s">
        <v>223</v>
      </c>
      <c r="C30" s="62" t="s">
        <v>136</v>
      </c>
      <c r="D30" s="62">
        <v>15</v>
      </c>
      <c r="E30" s="62" t="s">
        <v>138</v>
      </c>
    </row>
    <row r="31" spans="1:5" ht="24" hidden="1" customHeight="1" x14ac:dyDescent="0.2">
      <c r="A31" s="62">
        <v>29</v>
      </c>
      <c r="B31" s="63" t="s">
        <v>224</v>
      </c>
      <c r="C31" s="62" t="s">
        <v>11</v>
      </c>
      <c r="D31" s="62">
        <v>15</v>
      </c>
      <c r="E31" s="62" t="s">
        <v>138</v>
      </c>
    </row>
    <row r="32" spans="1:5" ht="24" customHeight="1" x14ac:dyDescent="0.2">
      <c r="A32" s="62">
        <v>30</v>
      </c>
      <c r="B32" s="63" t="s">
        <v>226</v>
      </c>
      <c r="C32" s="62" t="s">
        <v>136</v>
      </c>
      <c r="D32" s="62">
        <v>14</v>
      </c>
      <c r="E32" s="62" t="s">
        <v>138</v>
      </c>
    </row>
    <row r="33" spans="1:5" ht="24" hidden="1" customHeight="1" x14ac:dyDescent="0.2">
      <c r="A33" s="62">
        <v>31</v>
      </c>
      <c r="B33" s="63" t="s">
        <v>282</v>
      </c>
      <c r="C33" s="62" t="s">
        <v>212</v>
      </c>
      <c r="D33" s="62">
        <v>6</v>
      </c>
      <c r="E33" s="62" t="s">
        <v>138</v>
      </c>
    </row>
    <row r="34" spans="1:5" ht="24" customHeight="1" x14ac:dyDescent="0.2">
      <c r="A34" s="62">
        <v>32</v>
      </c>
      <c r="B34" s="63" t="s">
        <v>227</v>
      </c>
      <c r="C34" s="62" t="s">
        <v>136</v>
      </c>
      <c r="D34" s="62">
        <v>10</v>
      </c>
      <c r="E34" s="62" t="s">
        <v>138</v>
      </c>
    </row>
    <row r="35" spans="1:5" ht="24" customHeight="1" x14ac:dyDescent="0.2">
      <c r="A35" s="62">
        <v>33</v>
      </c>
      <c r="B35" s="63" t="s">
        <v>228</v>
      </c>
      <c r="C35" s="62" t="s">
        <v>136</v>
      </c>
      <c r="D35" s="62">
        <v>7</v>
      </c>
      <c r="E35" s="62" t="s">
        <v>138</v>
      </c>
    </row>
    <row r="36" spans="1:5" ht="24" customHeight="1" x14ac:dyDescent="0.2">
      <c r="A36" s="62">
        <v>34</v>
      </c>
      <c r="B36" s="63" t="s">
        <v>353</v>
      </c>
      <c r="C36" s="62" t="s">
        <v>207</v>
      </c>
      <c r="D36" s="62">
        <v>8</v>
      </c>
      <c r="E36" s="62" t="s">
        <v>138</v>
      </c>
    </row>
    <row r="37" spans="1:5" ht="24" customHeight="1" x14ac:dyDescent="0.2">
      <c r="A37" s="62">
        <v>35</v>
      </c>
      <c r="B37" s="81" t="s">
        <v>324</v>
      </c>
      <c r="C37" s="79" t="s">
        <v>207</v>
      </c>
      <c r="D37" s="62">
        <v>11</v>
      </c>
      <c r="E37" s="62" t="s">
        <v>138</v>
      </c>
    </row>
    <row r="38" spans="1:5" ht="24" hidden="1" customHeight="1" x14ac:dyDescent="0.2">
      <c r="A38" s="62">
        <v>36</v>
      </c>
      <c r="B38" s="81" t="s">
        <v>313</v>
      </c>
      <c r="C38" s="79" t="s">
        <v>212</v>
      </c>
      <c r="D38" s="62">
        <v>10</v>
      </c>
      <c r="E38" s="62" t="s">
        <v>138</v>
      </c>
    </row>
    <row r="39" spans="1:5" ht="24" customHeight="1" x14ac:dyDescent="0.2">
      <c r="A39" s="62">
        <v>37</v>
      </c>
      <c r="B39" s="81" t="s">
        <v>317</v>
      </c>
      <c r="C39" s="79" t="s">
        <v>207</v>
      </c>
      <c r="D39" s="62">
        <v>10</v>
      </c>
      <c r="E39" s="62" t="s">
        <v>138</v>
      </c>
    </row>
    <row r="40" spans="1:5" ht="24" customHeight="1" x14ac:dyDescent="0.2">
      <c r="A40" s="62">
        <v>38</v>
      </c>
      <c r="B40" s="81" t="s">
        <v>334</v>
      </c>
      <c r="C40" s="79" t="s">
        <v>207</v>
      </c>
      <c r="D40" s="62">
        <v>12</v>
      </c>
      <c r="E40" s="62" t="s">
        <v>138</v>
      </c>
    </row>
    <row r="41" spans="1:5" ht="24" hidden="1" customHeight="1" x14ac:dyDescent="0.2">
      <c r="A41" s="62">
        <v>39</v>
      </c>
      <c r="B41" s="81" t="s">
        <v>288</v>
      </c>
      <c r="C41" s="79" t="s">
        <v>212</v>
      </c>
      <c r="D41" s="62">
        <v>6</v>
      </c>
      <c r="E41" s="62" t="s">
        <v>138</v>
      </c>
    </row>
    <row r="42" spans="1:5" ht="24" customHeight="1" x14ac:dyDescent="0.2">
      <c r="A42" s="62">
        <v>40</v>
      </c>
      <c r="B42" s="81" t="s">
        <v>286</v>
      </c>
      <c r="C42" s="79" t="s">
        <v>207</v>
      </c>
      <c r="D42" s="62">
        <v>6</v>
      </c>
      <c r="E42" s="62" t="s">
        <v>138</v>
      </c>
    </row>
    <row r="43" spans="1:5" ht="36" customHeight="1" x14ac:dyDescent="0.2">
      <c r="A43" s="62">
        <v>41</v>
      </c>
      <c r="B43" s="81" t="s">
        <v>287</v>
      </c>
      <c r="C43" s="79" t="s">
        <v>207</v>
      </c>
      <c r="D43" s="62">
        <v>6</v>
      </c>
      <c r="E43" s="62" t="s">
        <v>138</v>
      </c>
    </row>
  </sheetData>
  <autoFilter ref="A2:E43">
    <filterColumn colId="2">
      <filters>
        <filter val="M"/>
      </filters>
    </filterColumn>
  </autoFilter>
  <mergeCells count="1">
    <mergeCell ref="A1:E1"/>
  </mergeCells>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opLeftCell="A71" workbookViewId="0">
      <selection activeCell="I81" sqref="I81"/>
    </sheetView>
  </sheetViews>
  <sheetFormatPr defaultRowHeight="15" x14ac:dyDescent="0.2"/>
  <cols>
    <col min="1" max="1" width="4.140625" style="43" bestFit="1" customWidth="1"/>
    <col min="2" max="2" width="25.42578125" style="43" customWidth="1"/>
    <col min="3" max="3" width="28.7109375" style="43" bestFit="1" customWidth="1"/>
    <col min="4" max="4" width="7.28515625" style="43" bestFit="1" customWidth="1"/>
    <col min="5" max="5" width="8.85546875" style="47" bestFit="1" customWidth="1"/>
    <col min="6" max="6" width="8.85546875" style="43" bestFit="1" customWidth="1"/>
    <col min="7" max="7" width="10.42578125" style="43" customWidth="1"/>
    <col min="8" max="255" width="9.140625" style="43"/>
    <col min="256" max="256" width="4.7109375" style="43" customWidth="1"/>
    <col min="257" max="257" width="18.28515625" style="43" customWidth="1"/>
    <col min="258" max="258" width="9.140625" style="43"/>
    <col min="259" max="259" width="24.85546875" style="43" customWidth="1"/>
    <col min="260" max="260" width="9" style="43" customWidth="1"/>
    <col min="261" max="261" width="8.42578125" style="43" customWidth="1"/>
    <col min="262" max="511" width="9.140625" style="43"/>
    <col min="512" max="512" width="4.7109375" style="43" customWidth="1"/>
    <col min="513" max="513" width="18.28515625" style="43" customWidth="1"/>
    <col min="514" max="514" width="9.140625" style="43"/>
    <col min="515" max="515" width="24.85546875" style="43" customWidth="1"/>
    <col min="516" max="516" width="9" style="43" customWidth="1"/>
    <col min="517" max="517" width="8.42578125" style="43" customWidth="1"/>
    <col min="518" max="767" width="9.140625" style="43"/>
    <col min="768" max="768" width="4.7109375" style="43" customWidth="1"/>
    <col min="769" max="769" width="18.28515625" style="43" customWidth="1"/>
    <col min="770" max="770" width="9.140625" style="43"/>
    <col min="771" max="771" width="24.85546875" style="43" customWidth="1"/>
    <col min="772" max="772" width="9" style="43" customWidth="1"/>
    <col min="773" max="773" width="8.42578125" style="43" customWidth="1"/>
    <col min="774" max="1023" width="9.140625" style="43"/>
    <col min="1024" max="1024" width="4.7109375" style="43" customWidth="1"/>
    <col min="1025" max="1025" width="18.28515625" style="43" customWidth="1"/>
    <col min="1026" max="1026" width="9.140625" style="43"/>
    <col min="1027" max="1027" width="24.85546875" style="43" customWidth="1"/>
    <col min="1028" max="1028" width="9" style="43" customWidth="1"/>
    <col min="1029" max="1029" width="8.42578125" style="43" customWidth="1"/>
    <col min="1030" max="1279" width="9.140625" style="43"/>
    <col min="1280" max="1280" width="4.7109375" style="43" customWidth="1"/>
    <col min="1281" max="1281" width="18.28515625" style="43" customWidth="1"/>
    <col min="1282" max="1282" width="9.140625" style="43"/>
    <col min="1283" max="1283" width="24.85546875" style="43" customWidth="1"/>
    <col min="1284" max="1284" width="9" style="43" customWidth="1"/>
    <col min="1285" max="1285" width="8.42578125" style="43" customWidth="1"/>
    <col min="1286" max="1535" width="9.140625" style="43"/>
    <col min="1536" max="1536" width="4.7109375" style="43" customWidth="1"/>
    <col min="1537" max="1537" width="18.28515625" style="43" customWidth="1"/>
    <col min="1538" max="1538" width="9.140625" style="43"/>
    <col min="1539" max="1539" width="24.85546875" style="43" customWidth="1"/>
    <col min="1540" max="1540" width="9" style="43" customWidth="1"/>
    <col min="1541" max="1541" width="8.42578125" style="43" customWidth="1"/>
    <col min="1542" max="1791" width="9.140625" style="43"/>
    <col min="1792" max="1792" width="4.7109375" style="43" customWidth="1"/>
    <col min="1793" max="1793" width="18.28515625" style="43" customWidth="1"/>
    <col min="1794" max="1794" width="9.140625" style="43"/>
    <col min="1795" max="1795" width="24.85546875" style="43" customWidth="1"/>
    <col min="1796" max="1796" width="9" style="43" customWidth="1"/>
    <col min="1797" max="1797" width="8.42578125" style="43" customWidth="1"/>
    <col min="1798" max="2047" width="9.140625" style="43"/>
    <col min="2048" max="2048" width="4.7109375" style="43" customWidth="1"/>
    <col min="2049" max="2049" width="18.28515625" style="43" customWidth="1"/>
    <col min="2050" max="2050" width="9.140625" style="43"/>
    <col min="2051" max="2051" width="24.85546875" style="43" customWidth="1"/>
    <col min="2052" max="2052" width="9" style="43" customWidth="1"/>
    <col min="2053" max="2053" width="8.42578125" style="43" customWidth="1"/>
    <col min="2054" max="2303" width="9.140625" style="43"/>
    <col min="2304" max="2304" width="4.7109375" style="43" customWidth="1"/>
    <col min="2305" max="2305" width="18.28515625" style="43" customWidth="1"/>
    <col min="2306" max="2306" width="9.140625" style="43"/>
    <col min="2307" max="2307" width="24.85546875" style="43" customWidth="1"/>
    <col min="2308" max="2308" width="9" style="43" customWidth="1"/>
    <col min="2309" max="2309" width="8.42578125" style="43" customWidth="1"/>
    <col min="2310" max="2559" width="9.140625" style="43"/>
    <col min="2560" max="2560" width="4.7109375" style="43" customWidth="1"/>
    <col min="2561" max="2561" width="18.28515625" style="43" customWidth="1"/>
    <col min="2562" max="2562" width="9.140625" style="43"/>
    <col min="2563" max="2563" width="24.85546875" style="43" customWidth="1"/>
    <col min="2564" max="2564" width="9" style="43" customWidth="1"/>
    <col min="2565" max="2565" width="8.42578125" style="43" customWidth="1"/>
    <col min="2566" max="2815" width="9.140625" style="43"/>
    <col min="2816" max="2816" width="4.7109375" style="43" customWidth="1"/>
    <col min="2817" max="2817" width="18.28515625" style="43" customWidth="1"/>
    <col min="2818" max="2818" width="9.140625" style="43"/>
    <col min="2819" max="2819" width="24.85546875" style="43" customWidth="1"/>
    <col min="2820" max="2820" width="9" style="43" customWidth="1"/>
    <col min="2821" max="2821" width="8.42578125" style="43" customWidth="1"/>
    <col min="2822" max="3071" width="9.140625" style="43"/>
    <col min="3072" max="3072" width="4.7109375" style="43" customWidth="1"/>
    <col min="3073" max="3073" width="18.28515625" style="43" customWidth="1"/>
    <col min="3074" max="3074" width="9.140625" style="43"/>
    <col min="3075" max="3075" width="24.85546875" style="43" customWidth="1"/>
    <col min="3076" max="3076" width="9" style="43" customWidth="1"/>
    <col min="3077" max="3077" width="8.42578125" style="43" customWidth="1"/>
    <col min="3078" max="3327" width="9.140625" style="43"/>
    <col min="3328" max="3328" width="4.7109375" style="43" customWidth="1"/>
    <col min="3329" max="3329" width="18.28515625" style="43" customWidth="1"/>
    <col min="3330" max="3330" width="9.140625" style="43"/>
    <col min="3331" max="3331" width="24.85546875" style="43" customWidth="1"/>
    <col min="3332" max="3332" width="9" style="43" customWidth="1"/>
    <col min="3333" max="3333" width="8.42578125" style="43" customWidth="1"/>
    <col min="3334" max="3583" width="9.140625" style="43"/>
    <col min="3584" max="3584" width="4.7109375" style="43" customWidth="1"/>
    <col min="3585" max="3585" width="18.28515625" style="43" customWidth="1"/>
    <col min="3586" max="3586" width="9.140625" style="43"/>
    <col min="3587" max="3587" width="24.85546875" style="43" customWidth="1"/>
    <col min="3588" max="3588" width="9" style="43" customWidth="1"/>
    <col min="3589" max="3589" width="8.42578125" style="43" customWidth="1"/>
    <col min="3590" max="3839" width="9.140625" style="43"/>
    <col min="3840" max="3840" width="4.7109375" style="43" customWidth="1"/>
    <col min="3841" max="3841" width="18.28515625" style="43" customWidth="1"/>
    <col min="3842" max="3842" width="9.140625" style="43"/>
    <col min="3843" max="3843" width="24.85546875" style="43" customWidth="1"/>
    <col min="3844" max="3844" width="9" style="43" customWidth="1"/>
    <col min="3845" max="3845" width="8.42578125" style="43" customWidth="1"/>
    <col min="3846" max="4095" width="9.140625" style="43"/>
    <col min="4096" max="4096" width="4.7109375" style="43" customWidth="1"/>
    <col min="4097" max="4097" width="18.28515625" style="43" customWidth="1"/>
    <col min="4098" max="4098" width="9.140625" style="43"/>
    <col min="4099" max="4099" width="24.85546875" style="43" customWidth="1"/>
    <col min="4100" max="4100" width="9" style="43" customWidth="1"/>
    <col min="4101" max="4101" width="8.42578125" style="43" customWidth="1"/>
    <col min="4102" max="4351" width="9.140625" style="43"/>
    <col min="4352" max="4352" width="4.7109375" style="43" customWidth="1"/>
    <col min="4353" max="4353" width="18.28515625" style="43" customWidth="1"/>
    <col min="4354" max="4354" width="9.140625" style="43"/>
    <col min="4355" max="4355" width="24.85546875" style="43" customWidth="1"/>
    <col min="4356" max="4356" width="9" style="43" customWidth="1"/>
    <col min="4357" max="4357" width="8.42578125" style="43" customWidth="1"/>
    <col min="4358" max="4607" width="9.140625" style="43"/>
    <col min="4608" max="4608" width="4.7109375" style="43" customWidth="1"/>
    <col min="4609" max="4609" width="18.28515625" style="43" customWidth="1"/>
    <col min="4610" max="4610" width="9.140625" style="43"/>
    <col min="4611" max="4611" width="24.85546875" style="43" customWidth="1"/>
    <col min="4612" max="4612" width="9" style="43" customWidth="1"/>
    <col min="4613" max="4613" width="8.42578125" style="43" customWidth="1"/>
    <col min="4614" max="4863" width="9.140625" style="43"/>
    <col min="4864" max="4864" width="4.7109375" style="43" customWidth="1"/>
    <col min="4865" max="4865" width="18.28515625" style="43" customWidth="1"/>
    <col min="4866" max="4866" width="9.140625" style="43"/>
    <col min="4867" max="4867" width="24.85546875" style="43" customWidth="1"/>
    <col min="4868" max="4868" width="9" style="43" customWidth="1"/>
    <col min="4869" max="4869" width="8.42578125" style="43" customWidth="1"/>
    <col min="4870" max="5119" width="9.140625" style="43"/>
    <col min="5120" max="5120" width="4.7109375" style="43" customWidth="1"/>
    <col min="5121" max="5121" width="18.28515625" style="43" customWidth="1"/>
    <col min="5122" max="5122" width="9.140625" style="43"/>
    <col min="5123" max="5123" width="24.85546875" style="43" customWidth="1"/>
    <col min="5124" max="5124" width="9" style="43" customWidth="1"/>
    <col min="5125" max="5125" width="8.42578125" style="43" customWidth="1"/>
    <col min="5126" max="5375" width="9.140625" style="43"/>
    <col min="5376" max="5376" width="4.7109375" style="43" customWidth="1"/>
    <col min="5377" max="5377" width="18.28515625" style="43" customWidth="1"/>
    <col min="5378" max="5378" width="9.140625" style="43"/>
    <col min="5379" max="5379" width="24.85546875" style="43" customWidth="1"/>
    <col min="5380" max="5380" width="9" style="43" customWidth="1"/>
    <col min="5381" max="5381" width="8.42578125" style="43" customWidth="1"/>
    <col min="5382" max="5631" width="9.140625" style="43"/>
    <col min="5632" max="5632" width="4.7109375" style="43" customWidth="1"/>
    <col min="5633" max="5633" width="18.28515625" style="43" customWidth="1"/>
    <col min="5634" max="5634" width="9.140625" style="43"/>
    <col min="5635" max="5635" width="24.85546875" style="43" customWidth="1"/>
    <col min="5636" max="5636" width="9" style="43" customWidth="1"/>
    <col min="5637" max="5637" width="8.42578125" style="43" customWidth="1"/>
    <col min="5638" max="5887" width="9.140625" style="43"/>
    <col min="5888" max="5888" width="4.7109375" style="43" customWidth="1"/>
    <col min="5889" max="5889" width="18.28515625" style="43" customWidth="1"/>
    <col min="5890" max="5890" width="9.140625" style="43"/>
    <col min="5891" max="5891" width="24.85546875" style="43" customWidth="1"/>
    <col min="5892" max="5892" width="9" style="43" customWidth="1"/>
    <col min="5893" max="5893" width="8.42578125" style="43" customWidth="1"/>
    <col min="5894" max="6143" width="9.140625" style="43"/>
    <col min="6144" max="6144" width="4.7109375" style="43" customWidth="1"/>
    <col min="6145" max="6145" width="18.28515625" style="43" customWidth="1"/>
    <col min="6146" max="6146" width="9.140625" style="43"/>
    <col min="6147" max="6147" width="24.85546875" style="43" customWidth="1"/>
    <col min="6148" max="6148" width="9" style="43" customWidth="1"/>
    <col min="6149" max="6149" width="8.42578125" style="43" customWidth="1"/>
    <col min="6150" max="6399" width="9.140625" style="43"/>
    <col min="6400" max="6400" width="4.7109375" style="43" customWidth="1"/>
    <col min="6401" max="6401" width="18.28515625" style="43" customWidth="1"/>
    <col min="6402" max="6402" width="9.140625" style="43"/>
    <col min="6403" max="6403" width="24.85546875" style="43" customWidth="1"/>
    <col min="6404" max="6404" width="9" style="43" customWidth="1"/>
    <col min="6405" max="6405" width="8.42578125" style="43" customWidth="1"/>
    <col min="6406" max="6655" width="9.140625" style="43"/>
    <col min="6656" max="6656" width="4.7109375" style="43" customWidth="1"/>
    <col min="6657" max="6657" width="18.28515625" style="43" customWidth="1"/>
    <col min="6658" max="6658" width="9.140625" style="43"/>
    <col min="6659" max="6659" width="24.85546875" style="43" customWidth="1"/>
    <col min="6660" max="6660" width="9" style="43" customWidth="1"/>
    <col min="6661" max="6661" width="8.42578125" style="43" customWidth="1"/>
    <col min="6662" max="6911" width="9.140625" style="43"/>
    <col min="6912" max="6912" width="4.7109375" style="43" customWidth="1"/>
    <col min="6913" max="6913" width="18.28515625" style="43" customWidth="1"/>
    <col min="6914" max="6914" width="9.140625" style="43"/>
    <col min="6915" max="6915" width="24.85546875" style="43" customWidth="1"/>
    <col min="6916" max="6916" width="9" style="43" customWidth="1"/>
    <col min="6917" max="6917" width="8.42578125" style="43" customWidth="1"/>
    <col min="6918" max="7167" width="9.140625" style="43"/>
    <col min="7168" max="7168" width="4.7109375" style="43" customWidth="1"/>
    <col min="7169" max="7169" width="18.28515625" style="43" customWidth="1"/>
    <col min="7170" max="7170" width="9.140625" style="43"/>
    <col min="7171" max="7171" width="24.85546875" style="43" customWidth="1"/>
    <col min="7172" max="7172" width="9" style="43" customWidth="1"/>
    <col min="7173" max="7173" width="8.42578125" style="43" customWidth="1"/>
    <col min="7174" max="7423" width="9.140625" style="43"/>
    <col min="7424" max="7424" width="4.7109375" style="43" customWidth="1"/>
    <col min="7425" max="7425" width="18.28515625" style="43" customWidth="1"/>
    <col min="7426" max="7426" width="9.140625" style="43"/>
    <col min="7427" max="7427" width="24.85546875" style="43" customWidth="1"/>
    <col min="7428" max="7428" width="9" style="43" customWidth="1"/>
    <col min="7429" max="7429" width="8.42578125" style="43" customWidth="1"/>
    <col min="7430" max="7679" width="9.140625" style="43"/>
    <col min="7680" max="7680" width="4.7109375" style="43" customWidth="1"/>
    <col min="7681" max="7681" width="18.28515625" style="43" customWidth="1"/>
    <col min="7682" max="7682" width="9.140625" style="43"/>
    <col min="7683" max="7683" width="24.85546875" style="43" customWidth="1"/>
    <col min="7684" max="7684" width="9" style="43" customWidth="1"/>
    <col min="7685" max="7685" width="8.42578125" style="43" customWidth="1"/>
    <col min="7686" max="7935" width="9.140625" style="43"/>
    <col min="7936" max="7936" width="4.7109375" style="43" customWidth="1"/>
    <col min="7937" max="7937" width="18.28515625" style="43" customWidth="1"/>
    <col min="7938" max="7938" width="9.140625" style="43"/>
    <col min="7939" max="7939" width="24.85546875" style="43" customWidth="1"/>
    <col min="7940" max="7940" width="9" style="43" customWidth="1"/>
    <col min="7941" max="7941" width="8.42578125" style="43" customWidth="1"/>
    <col min="7942" max="8191" width="9.140625" style="43"/>
    <col min="8192" max="8192" width="4.7109375" style="43" customWidth="1"/>
    <col min="8193" max="8193" width="18.28515625" style="43" customWidth="1"/>
    <col min="8194" max="8194" width="9.140625" style="43"/>
    <col min="8195" max="8195" width="24.85546875" style="43" customWidth="1"/>
    <col min="8196" max="8196" width="9" style="43" customWidth="1"/>
    <col min="8197" max="8197" width="8.42578125" style="43" customWidth="1"/>
    <col min="8198" max="8447" width="9.140625" style="43"/>
    <col min="8448" max="8448" width="4.7109375" style="43" customWidth="1"/>
    <col min="8449" max="8449" width="18.28515625" style="43" customWidth="1"/>
    <col min="8450" max="8450" width="9.140625" style="43"/>
    <col min="8451" max="8451" width="24.85546875" style="43" customWidth="1"/>
    <col min="8452" max="8452" width="9" style="43" customWidth="1"/>
    <col min="8453" max="8453" width="8.42578125" style="43" customWidth="1"/>
    <col min="8454" max="8703" width="9.140625" style="43"/>
    <col min="8704" max="8704" width="4.7109375" style="43" customWidth="1"/>
    <col min="8705" max="8705" width="18.28515625" style="43" customWidth="1"/>
    <col min="8706" max="8706" width="9.140625" style="43"/>
    <col min="8707" max="8707" width="24.85546875" style="43" customWidth="1"/>
    <col min="8708" max="8708" width="9" style="43" customWidth="1"/>
    <col min="8709" max="8709" width="8.42578125" style="43" customWidth="1"/>
    <col min="8710" max="8959" width="9.140625" style="43"/>
    <col min="8960" max="8960" width="4.7109375" style="43" customWidth="1"/>
    <col min="8961" max="8961" width="18.28515625" style="43" customWidth="1"/>
    <col min="8962" max="8962" width="9.140625" style="43"/>
    <col min="8963" max="8963" width="24.85546875" style="43" customWidth="1"/>
    <col min="8964" max="8964" width="9" style="43" customWidth="1"/>
    <col min="8965" max="8965" width="8.42578125" style="43" customWidth="1"/>
    <col min="8966" max="9215" width="9.140625" style="43"/>
    <col min="9216" max="9216" width="4.7109375" style="43" customWidth="1"/>
    <col min="9217" max="9217" width="18.28515625" style="43" customWidth="1"/>
    <col min="9218" max="9218" width="9.140625" style="43"/>
    <col min="9219" max="9219" width="24.85546875" style="43" customWidth="1"/>
    <col min="9220" max="9220" width="9" style="43" customWidth="1"/>
    <col min="9221" max="9221" width="8.42578125" style="43" customWidth="1"/>
    <col min="9222" max="9471" width="9.140625" style="43"/>
    <col min="9472" max="9472" width="4.7109375" style="43" customWidth="1"/>
    <col min="9473" max="9473" width="18.28515625" style="43" customWidth="1"/>
    <col min="9474" max="9474" width="9.140625" style="43"/>
    <col min="9475" max="9475" width="24.85546875" style="43" customWidth="1"/>
    <col min="9476" max="9476" width="9" style="43" customWidth="1"/>
    <col min="9477" max="9477" width="8.42578125" style="43" customWidth="1"/>
    <col min="9478" max="9727" width="9.140625" style="43"/>
    <col min="9728" max="9728" width="4.7109375" style="43" customWidth="1"/>
    <col min="9729" max="9729" width="18.28515625" style="43" customWidth="1"/>
    <col min="9730" max="9730" width="9.140625" style="43"/>
    <col min="9731" max="9731" width="24.85546875" style="43" customWidth="1"/>
    <col min="9732" max="9732" width="9" style="43" customWidth="1"/>
    <col min="9733" max="9733" width="8.42578125" style="43" customWidth="1"/>
    <col min="9734" max="9983" width="9.140625" style="43"/>
    <col min="9984" max="9984" width="4.7109375" style="43" customWidth="1"/>
    <col min="9985" max="9985" width="18.28515625" style="43" customWidth="1"/>
    <col min="9986" max="9986" width="9.140625" style="43"/>
    <col min="9987" max="9987" width="24.85546875" style="43" customWidth="1"/>
    <col min="9988" max="9988" width="9" style="43" customWidth="1"/>
    <col min="9989" max="9989" width="8.42578125" style="43" customWidth="1"/>
    <col min="9990" max="10239" width="9.140625" style="43"/>
    <col min="10240" max="10240" width="4.7109375" style="43" customWidth="1"/>
    <col min="10241" max="10241" width="18.28515625" style="43" customWidth="1"/>
    <col min="10242" max="10242" width="9.140625" style="43"/>
    <col min="10243" max="10243" width="24.85546875" style="43" customWidth="1"/>
    <col min="10244" max="10244" width="9" style="43" customWidth="1"/>
    <col min="10245" max="10245" width="8.42578125" style="43" customWidth="1"/>
    <col min="10246" max="10495" width="9.140625" style="43"/>
    <col min="10496" max="10496" width="4.7109375" style="43" customWidth="1"/>
    <col min="10497" max="10497" width="18.28515625" style="43" customWidth="1"/>
    <col min="10498" max="10498" width="9.140625" style="43"/>
    <col min="10499" max="10499" width="24.85546875" style="43" customWidth="1"/>
    <col min="10500" max="10500" width="9" style="43" customWidth="1"/>
    <col min="10501" max="10501" width="8.42578125" style="43" customWidth="1"/>
    <col min="10502" max="10751" width="9.140625" style="43"/>
    <col min="10752" max="10752" width="4.7109375" style="43" customWidth="1"/>
    <col min="10753" max="10753" width="18.28515625" style="43" customWidth="1"/>
    <col min="10754" max="10754" width="9.140625" style="43"/>
    <col min="10755" max="10755" width="24.85546875" style="43" customWidth="1"/>
    <col min="10756" max="10756" width="9" style="43" customWidth="1"/>
    <col min="10757" max="10757" width="8.42578125" style="43" customWidth="1"/>
    <col min="10758" max="11007" width="9.140625" style="43"/>
    <col min="11008" max="11008" width="4.7109375" style="43" customWidth="1"/>
    <col min="11009" max="11009" width="18.28515625" style="43" customWidth="1"/>
    <col min="11010" max="11010" width="9.140625" style="43"/>
    <col min="11011" max="11011" width="24.85546875" style="43" customWidth="1"/>
    <col min="11012" max="11012" width="9" style="43" customWidth="1"/>
    <col min="11013" max="11013" width="8.42578125" style="43" customWidth="1"/>
    <col min="11014" max="11263" width="9.140625" style="43"/>
    <col min="11264" max="11264" width="4.7109375" style="43" customWidth="1"/>
    <col min="11265" max="11265" width="18.28515625" style="43" customWidth="1"/>
    <col min="11266" max="11266" width="9.140625" style="43"/>
    <col min="11267" max="11267" width="24.85546875" style="43" customWidth="1"/>
    <col min="11268" max="11268" width="9" style="43" customWidth="1"/>
    <col min="11269" max="11269" width="8.42578125" style="43" customWidth="1"/>
    <col min="11270" max="11519" width="9.140625" style="43"/>
    <col min="11520" max="11520" width="4.7109375" style="43" customWidth="1"/>
    <col min="11521" max="11521" width="18.28515625" style="43" customWidth="1"/>
    <col min="11522" max="11522" width="9.140625" style="43"/>
    <col min="11523" max="11523" width="24.85546875" style="43" customWidth="1"/>
    <col min="11524" max="11524" width="9" style="43" customWidth="1"/>
    <col min="11525" max="11525" width="8.42578125" style="43" customWidth="1"/>
    <col min="11526" max="11775" width="9.140625" style="43"/>
    <col min="11776" max="11776" width="4.7109375" style="43" customWidth="1"/>
    <col min="11777" max="11777" width="18.28515625" style="43" customWidth="1"/>
    <col min="11778" max="11778" width="9.140625" style="43"/>
    <col min="11779" max="11779" width="24.85546875" style="43" customWidth="1"/>
    <col min="11780" max="11780" width="9" style="43" customWidth="1"/>
    <col min="11781" max="11781" width="8.42578125" style="43" customWidth="1"/>
    <col min="11782" max="12031" width="9.140625" style="43"/>
    <col min="12032" max="12032" width="4.7109375" style="43" customWidth="1"/>
    <col min="12033" max="12033" width="18.28515625" style="43" customWidth="1"/>
    <col min="12034" max="12034" width="9.140625" style="43"/>
    <col min="12035" max="12035" width="24.85546875" style="43" customWidth="1"/>
    <col min="12036" max="12036" width="9" style="43" customWidth="1"/>
    <col min="12037" max="12037" width="8.42578125" style="43" customWidth="1"/>
    <col min="12038" max="12287" width="9.140625" style="43"/>
    <col min="12288" max="12288" width="4.7109375" style="43" customWidth="1"/>
    <col min="12289" max="12289" width="18.28515625" style="43" customWidth="1"/>
    <col min="12290" max="12290" width="9.140625" style="43"/>
    <col min="12291" max="12291" width="24.85546875" style="43" customWidth="1"/>
    <col min="12292" max="12292" width="9" style="43" customWidth="1"/>
    <col min="12293" max="12293" width="8.42578125" style="43" customWidth="1"/>
    <col min="12294" max="12543" width="9.140625" style="43"/>
    <col min="12544" max="12544" width="4.7109375" style="43" customWidth="1"/>
    <col min="12545" max="12545" width="18.28515625" style="43" customWidth="1"/>
    <col min="12546" max="12546" width="9.140625" style="43"/>
    <col min="12547" max="12547" width="24.85546875" style="43" customWidth="1"/>
    <col min="12548" max="12548" width="9" style="43" customWidth="1"/>
    <col min="12549" max="12549" width="8.42578125" style="43" customWidth="1"/>
    <col min="12550" max="12799" width="9.140625" style="43"/>
    <col min="12800" max="12800" width="4.7109375" style="43" customWidth="1"/>
    <col min="12801" max="12801" width="18.28515625" style="43" customWidth="1"/>
    <col min="12802" max="12802" width="9.140625" style="43"/>
    <col min="12803" max="12803" width="24.85546875" style="43" customWidth="1"/>
    <col min="12804" max="12804" width="9" style="43" customWidth="1"/>
    <col min="12805" max="12805" width="8.42578125" style="43" customWidth="1"/>
    <col min="12806" max="13055" width="9.140625" style="43"/>
    <col min="13056" max="13056" width="4.7109375" style="43" customWidth="1"/>
    <col min="13057" max="13057" width="18.28515625" style="43" customWidth="1"/>
    <col min="13058" max="13058" width="9.140625" style="43"/>
    <col min="13059" max="13059" width="24.85546875" style="43" customWidth="1"/>
    <col min="13060" max="13060" width="9" style="43" customWidth="1"/>
    <col min="13061" max="13061" width="8.42578125" style="43" customWidth="1"/>
    <col min="13062" max="13311" width="9.140625" style="43"/>
    <col min="13312" max="13312" width="4.7109375" style="43" customWidth="1"/>
    <col min="13313" max="13313" width="18.28515625" style="43" customWidth="1"/>
    <col min="13314" max="13314" width="9.140625" style="43"/>
    <col min="13315" max="13315" width="24.85546875" style="43" customWidth="1"/>
    <col min="13316" max="13316" width="9" style="43" customWidth="1"/>
    <col min="13317" max="13317" width="8.42578125" style="43" customWidth="1"/>
    <col min="13318" max="13567" width="9.140625" style="43"/>
    <col min="13568" max="13568" width="4.7109375" style="43" customWidth="1"/>
    <col min="13569" max="13569" width="18.28515625" style="43" customWidth="1"/>
    <col min="13570" max="13570" width="9.140625" style="43"/>
    <col min="13571" max="13571" width="24.85546875" style="43" customWidth="1"/>
    <col min="13572" max="13572" width="9" style="43" customWidth="1"/>
    <col min="13573" max="13573" width="8.42578125" style="43" customWidth="1"/>
    <col min="13574" max="13823" width="9.140625" style="43"/>
    <col min="13824" max="13824" width="4.7109375" style="43" customWidth="1"/>
    <col min="13825" max="13825" width="18.28515625" style="43" customWidth="1"/>
    <col min="13826" max="13826" width="9.140625" style="43"/>
    <col min="13827" max="13827" width="24.85546875" style="43" customWidth="1"/>
    <col min="13828" max="13828" width="9" style="43" customWidth="1"/>
    <col min="13829" max="13829" width="8.42578125" style="43" customWidth="1"/>
    <col min="13830" max="14079" width="9.140625" style="43"/>
    <col min="14080" max="14080" width="4.7109375" style="43" customWidth="1"/>
    <col min="14081" max="14081" width="18.28515625" style="43" customWidth="1"/>
    <col min="14082" max="14082" width="9.140625" style="43"/>
    <col min="14083" max="14083" width="24.85546875" style="43" customWidth="1"/>
    <col min="14084" max="14084" width="9" style="43" customWidth="1"/>
    <col min="14085" max="14085" width="8.42578125" style="43" customWidth="1"/>
    <col min="14086" max="14335" width="9.140625" style="43"/>
    <col min="14336" max="14336" width="4.7109375" style="43" customWidth="1"/>
    <col min="14337" max="14337" width="18.28515625" style="43" customWidth="1"/>
    <col min="14338" max="14338" width="9.140625" style="43"/>
    <col min="14339" max="14339" width="24.85546875" style="43" customWidth="1"/>
    <col min="14340" max="14340" width="9" style="43" customWidth="1"/>
    <col min="14341" max="14341" width="8.42578125" style="43" customWidth="1"/>
    <col min="14342" max="14591" width="9.140625" style="43"/>
    <col min="14592" max="14592" width="4.7109375" style="43" customWidth="1"/>
    <col min="14593" max="14593" width="18.28515625" style="43" customWidth="1"/>
    <col min="14594" max="14594" width="9.140625" style="43"/>
    <col min="14595" max="14595" width="24.85546875" style="43" customWidth="1"/>
    <col min="14596" max="14596" width="9" style="43" customWidth="1"/>
    <col min="14597" max="14597" width="8.42578125" style="43" customWidth="1"/>
    <col min="14598" max="14847" width="9.140625" style="43"/>
    <col min="14848" max="14848" width="4.7109375" style="43" customWidth="1"/>
    <col min="14849" max="14849" width="18.28515625" style="43" customWidth="1"/>
    <col min="14850" max="14850" width="9.140625" style="43"/>
    <col min="14851" max="14851" width="24.85546875" style="43" customWidth="1"/>
    <col min="14852" max="14852" width="9" style="43" customWidth="1"/>
    <col min="14853" max="14853" width="8.42578125" style="43" customWidth="1"/>
    <col min="14854" max="15103" width="9.140625" style="43"/>
    <col min="15104" max="15104" width="4.7109375" style="43" customWidth="1"/>
    <col min="15105" max="15105" width="18.28515625" style="43" customWidth="1"/>
    <col min="15106" max="15106" width="9.140625" style="43"/>
    <col min="15107" max="15107" width="24.85546875" style="43" customWidth="1"/>
    <col min="15108" max="15108" width="9" style="43" customWidth="1"/>
    <col min="15109" max="15109" width="8.42578125" style="43" customWidth="1"/>
    <col min="15110" max="15359" width="9.140625" style="43"/>
    <col min="15360" max="15360" width="4.7109375" style="43" customWidth="1"/>
    <col min="15361" max="15361" width="18.28515625" style="43" customWidth="1"/>
    <col min="15362" max="15362" width="9.140625" style="43"/>
    <col min="15363" max="15363" width="24.85546875" style="43" customWidth="1"/>
    <col min="15364" max="15364" width="9" style="43" customWidth="1"/>
    <col min="15365" max="15365" width="8.42578125" style="43" customWidth="1"/>
    <col min="15366" max="15615" width="9.140625" style="43"/>
    <col min="15616" max="15616" width="4.7109375" style="43" customWidth="1"/>
    <col min="15617" max="15617" width="18.28515625" style="43" customWidth="1"/>
    <col min="15618" max="15618" width="9.140625" style="43"/>
    <col min="15619" max="15619" width="24.85546875" style="43" customWidth="1"/>
    <col min="15620" max="15620" width="9" style="43" customWidth="1"/>
    <col min="15621" max="15621" width="8.42578125" style="43" customWidth="1"/>
    <col min="15622" max="15871" width="9.140625" style="43"/>
    <col min="15872" max="15872" width="4.7109375" style="43" customWidth="1"/>
    <col min="15873" max="15873" width="18.28515625" style="43" customWidth="1"/>
    <col min="15874" max="15874" width="9.140625" style="43"/>
    <col min="15875" max="15875" width="24.85546875" style="43" customWidth="1"/>
    <col min="15876" max="15876" width="9" style="43" customWidth="1"/>
    <col min="15877" max="15877" width="8.42578125" style="43" customWidth="1"/>
    <col min="15878" max="16127" width="9.140625" style="43"/>
    <col min="16128" max="16128" width="4.7109375" style="43" customWidth="1"/>
    <col min="16129" max="16129" width="18.28515625" style="43" customWidth="1"/>
    <col min="16130" max="16130" width="9.140625" style="43"/>
    <col min="16131" max="16131" width="24.85546875" style="43" customWidth="1"/>
    <col min="16132" max="16132" width="9" style="43" customWidth="1"/>
    <col min="16133" max="16133" width="8.42578125" style="43" customWidth="1"/>
    <col min="16134" max="16384" width="9.140625" style="43"/>
  </cols>
  <sheetData>
    <row r="1" spans="1:7" s="39" customFormat="1" ht="90" x14ac:dyDescent="0.2">
      <c r="A1" s="35" t="s">
        <v>35</v>
      </c>
      <c r="B1" s="36" t="s">
        <v>144</v>
      </c>
      <c r="C1" s="36" t="s">
        <v>145</v>
      </c>
      <c r="D1" s="36" t="s">
        <v>146</v>
      </c>
      <c r="E1" s="37" t="s">
        <v>147</v>
      </c>
      <c r="F1" s="38" t="s">
        <v>148</v>
      </c>
      <c r="G1" s="38" t="s">
        <v>149</v>
      </c>
    </row>
    <row r="2" spans="1:7" x14ac:dyDescent="0.2">
      <c r="A2" s="40">
        <v>1</v>
      </c>
      <c r="B2" s="82" t="s">
        <v>301</v>
      </c>
      <c r="C2" s="41" t="s">
        <v>165</v>
      </c>
      <c r="D2" s="41">
        <v>24</v>
      </c>
      <c r="E2" s="42">
        <f t="shared" ref="E2:E22" si="0">D2*2</f>
        <v>48</v>
      </c>
      <c r="F2" s="42">
        <f t="shared" ref="F2:F22" si="1">D2*2</f>
        <v>48</v>
      </c>
      <c r="G2" s="42">
        <f t="shared" ref="G2:G22" si="2">D2*2</f>
        <v>48</v>
      </c>
    </row>
    <row r="3" spans="1:7" ht="45" x14ac:dyDescent="0.2">
      <c r="A3" s="40">
        <v>2</v>
      </c>
      <c r="B3" s="82" t="s">
        <v>351</v>
      </c>
      <c r="C3" s="44" t="s">
        <v>203</v>
      </c>
      <c r="D3" s="44">
        <v>35</v>
      </c>
      <c r="E3" s="42">
        <f t="shared" si="0"/>
        <v>70</v>
      </c>
      <c r="F3" s="42">
        <f t="shared" si="1"/>
        <v>70</v>
      </c>
      <c r="G3" s="42">
        <f t="shared" si="2"/>
        <v>70</v>
      </c>
    </row>
    <row r="4" spans="1:7" x14ac:dyDescent="0.2">
      <c r="A4" s="40">
        <v>3</v>
      </c>
      <c r="B4" s="82" t="s">
        <v>295</v>
      </c>
      <c r="C4" s="41" t="s">
        <v>160</v>
      </c>
      <c r="D4" s="41">
        <v>17</v>
      </c>
      <c r="E4" s="42">
        <f t="shared" si="0"/>
        <v>34</v>
      </c>
      <c r="F4" s="42">
        <f t="shared" si="1"/>
        <v>34</v>
      </c>
      <c r="G4" s="42">
        <f t="shared" si="2"/>
        <v>34</v>
      </c>
    </row>
    <row r="5" spans="1:7" x14ac:dyDescent="0.2">
      <c r="A5" s="40">
        <v>4</v>
      </c>
      <c r="B5" s="82" t="s">
        <v>229</v>
      </c>
      <c r="C5" s="44" t="s">
        <v>172</v>
      </c>
      <c r="D5" s="44">
        <v>0</v>
      </c>
      <c r="E5" s="42">
        <f t="shared" si="0"/>
        <v>0</v>
      </c>
      <c r="F5" s="42">
        <f t="shared" si="1"/>
        <v>0</v>
      </c>
      <c r="G5" s="42">
        <f t="shared" si="2"/>
        <v>0</v>
      </c>
    </row>
    <row r="6" spans="1:7" x14ac:dyDescent="0.2">
      <c r="A6" s="40">
        <v>5</v>
      </c>
      <c r="B6" s="82" t="s">
        <v>230</v>
      </c>
      <c r="C6" s="44" t="s">
        <v>168</v>
      </c>
      <c r="D6" s="44">
        <v>14</v>
      </c>
      <c r="E6" s="42">
        <f t="shared" si="0"/>
        <v>28</v>
      </c>
      <c r="F6" s="42">
        <f t="shared" si="1"/>
        <v>28</v>
      </c>
      <c r="G6" s="42">
        <f t="shared" si="2"/>
        <v>28</v>
      </c>
    </row>
    <row r="7" spans="1:7" x14ac:dyDescent="0.2">
      <c r="A7" s="40">
        <v>6</v>
      </c>
      <c r="B7" s="82" t="s">
        <v>285</v>
      </c>
      <c r="C7" s="44" t="s">
        <v>153</v>
      </c>
      <c r="D7" s="44">
        <v>30</v>
      </c>
      <c r="E7" s="42">
        <f t="shared" si="0"/>
        <v>60</v>
      </c>
      <c r="F7" s="42">
        <f t="shared" si="1"/>
        <v>60</v>
      </c>
      <c r="G7" s="42">
        <f t="shared" si="2"/>
        <v>60</v>
      </c>
    </row>
    <row r="8" spans="1:7" x14ac:dyDescent="0.2">
      <c r="A8" s="40">
        <v>7</v>
      </c>
      <c r="B8" s="82" t="s">
        <v>302</v>
      </c>
      <c r="C8" s="41" t="s">
        <v>155</v>
      </c>
      <c r="D8" s="41">
        <v>11</v>
      </c>
      <c r="E8" s="42">
        <f t="shared" si="0"/>
        <v>22</v>
      </c>
      <c r="F8" s="42">
        <f t="shared" si="1"/>
        <v>22</v>
      </c>
      <c r="G8" s="42">
        <f t="shared" si="2"/>
        <v>22</v>
      </c>
    </row>
    <row r="9" spans="1:7" ht="30" x14ac:dyDescent="0.2">
      <c r="A9" s="40">
        <v>8</v>
      </c>
      <c r="B9" s="82" t="s">
        <v>304</v>
      </c>
      <c r="C9" s="44" t="s">
        <v>167</v>
      </c>
      <c r="D9" s="44">
        <v>35</v>
      </c>
      <c r="E9" s="42">
        <f t="shared" si="0"/>
        <v>70</v>
      </c>
      <c r="F9" s="42">
        <f t="shared" si="1"/>
        <v>70</v>
      </c>
      <c r="G9" s="42">
        <f t="shared" si="2"/>
        <v>70</v>
      </c>
    </row>
    <row r="10" spans="1:7" x14ac:dyDescent="0.2">
      <c r="A10" s="40">
        <v>9</v>
      </c>
      <c r="B10" s="82" t="s">
        <v>315</v>
      </c>
      <c r="C10" s="41" t="s">
        <v>166</v>
      </c>
      <c r="D10" s="41">
        <v>32</v>
      </c>
      <c r="E10" s="42">
        <f t="shared" si="0"/>
        <v>64</v>
      </c>
      <c r="F10" s="42">
        <f t="shared" si="1"/>
        <v>64</v>
      </c>
      <c r="G10" s="42">
        <f t="shared" si="2"/>
        <v>64</v>
      </c>
    </row>
    <row r="11" spans="1:7" ht="45" x14ac:dyDescent="0.2">
      <c r="A11" s="40">
        <v>10</v>
      </c>
      <c r="B11" s="82" t="s">
        <v>331</v>
      </c>
      <c r="C11" s="44" t="s">
        <v>190</v>
      </c>
      <c r="D11" s="44">
        <v>16</v>
      </c>
      <c r="E11" s="42">
        <f t="shared" si="0"/>
        <v>32</v>
      </c>
      <c r="F11" s="42">
        <f t="shared" si="1"/>
        <v>32</v>
      </c>
      <c r="G11" s="42">
        <f t="shared" si="2"/>
        <v>32</v>
      </c>
    </row>
    <row r="12" spans="1:7" ht="30" x14ac:dyDescent="0.2">
      <c r="A12" s="40">
        <v>11</v>
      </c>
      <c r="B12" s="82" t="s">
        <v>311</v>
      </c>
      <c r="C12" s="44" t="s">
        <v>176</v>
      </c>
      <c r="D12" s="44">
        <v>25</v>
      </c>
      <c r="E12" s="42">
        <f t="shared" si="0"/>
        <v>50</v>
      </c>
      <c r="F12" s="42">
        <f t="shared" si="1"/>
        <v>50</v>
      </c>
      <c r="G12" s="42">
        <f t="shared" si="2"/>
        <v>50</v>
      </c>
    </row>
    <row r="13" spans="1:7" ht="30" x14ac:dyDescent="0.2">
      <c r="A13" s="40">
        <v>12</v>
      </c>
      <c r="B13" s="82" t="s">
        <v>350</v>
      </c>
      <c r="C13" s="44" t="s">
        <v>202</v>
      </c>
      <c r="D13" s="44">
        <v>17</v>
      </c>
      <c r="E13" s="42">
        <f t="shared" si="0"/>
        <v>34</v>
      </c>
      <c r="F13" s="42">
        <f t="shared" si="1"/>
        <v>34</v>
      </c>
      <c r="G13" s="42">
        <f t="shared" si="2"/>
        <v>34</v>
      </c>
    </row>
    <row r="14" spans="1:7" ht="30" x14ac:dyDescent="0.2">
      <c r="A14" s="40">
        <v>13</v>
      </c>
      <c r="B14" s="82" t="s">
        <v>332</v>
      </c>
      <c r="C14" s="44" t="s">
        <v>191</v>
      </c>
      <c r="D14" s="44">
        <v>32</v>
      </c>
      <c r="E14" s="42">
        <f t="shared" si="0"/>
        <v>64</v>
      </c>
      <c r="F14" s="42">
        <f t="shared" si="1"/>
        <v>64</v>
      </c>
      <c r="G14" s="42">
        <f t="shared" si="2"/>
        <v>64</v>
      </c>
    </row>
    <row r="15" spans="1:7" x14ac:dyDescent="0.2">
      <c r="A15" s="40">
        <v>14</v>
      </c>
      <c r="B15" s="82" t="s">
        <v>310</v>
      </c>
      <c r="C15" s="44" t="s">
        <v>175</v>
      </c>
      <c r="D15" s="44">
        <v>32</v>
      </c>
      <c r="E15" s="42">
        <f t="shared" si="0"/>
        <v>64</v>
      </c>
      <c r="F15" s="42">
        <f t="shared" si="1"/>
        <v>64</v>
      </c>
      <c r="G15" s="42">
        <f t="shared" si="2"/>
        <v>64</v>
      </c>
    </row>
    <row r="16" spans="1:7" ht="30" x14ac:dyDescent="0.2">
      <c r="A16" s="40">
        <v>15</v>
      </c>
      <c r="B16" s="82" t="s">
        <v>349</v>
      </c>
      <c r="C16" s="44" t="s">
        <v>193</v>
      </c>
      <c r="D16" s="44">
        <v>32</v>
      </c>
      <c r="E16" s="42">
        <f t="shared" si="0"/>
        <v>64</v>
      </c>
      <c r="F16" s="42">
        <f t="shared" si="1"/>
        <v>64</v>
      </c>
      <c r="G16" s="42">
        <f t="shared" si="2"/>
        <v>64</v>
      </c>
    </row>
    <row r="17" spans="1:7" x14ac:dyDescent="0.2">
      <c r="A17" s="40">
        <v>16</v>
      </c>
      <c r="B17" s="82" t="s">
        <v>338</v>
      </c>
      <c r="C17" s="41" t="s">
        <v>194</v>
      </c>
      <c r="D17" s="41">
        <v>22</v>
      </c>
      <c r="E17" s="42">
        <f t="shared" si="0"/>
        <v>44</v>
      </c>
      <c r="F17" s="42">
        <f t="shared" si="1"/>
        <v>44</v>
      </c>
      <c r="G17" s="42">
        <f t="shared" si="2"/>
        <v>44</v>
      </c>
    </row>
    <row r="18" spans="1:7" ht="30" x14ac:dyDescent="0.2">
      <c r="A18" s="40">
        <v>17</v>
      </c>
      <c r="B18" s="82" t="s">
        <v>314</v>
      </c>
      <c r="C18" s="44" t="s">
        <v>179</v>
      </c>
      <c r="D18" s="44">
        <v>23</v>
      </c>
      <c r="E18" s="42">
        <f t="shared" si="0"/>
        <v>46</v>
      </c>
      <c r="F18" s="42">
        <f t="shared" si="1"/>
        <v>46</v>
      </c>
      <c r="G18" s="42">
        <f t="shared" si="2"/>
        <v>46</v>
      </c>
    </row>
    <row r="19" spans="1:7" x14ac:dyDescent="0.2">
      <c r="A19" s="40">
        <v>18</v>
      </c>
      <c r="B19" s="82" t="s">
        <v>329</v>
      </c>
      <c r="C19" s="44" t="s">
        <v>151</v>
      </c>
      <c r="D19" s="44">
        <v>42</v>
      </c>
      <c r="E19" s="42">
        <f t="shared" si="0"/>
        <v>84</v>
      </c>
      <c r="F19" s="42">
        <f t="shared" si="1"/>
        <v>84</v>
      </c>
      <c r="G19" s="42">
        <f t="shared" si="2"/>
        <v>84</v>
      </c>
    </row>
    <row r="20" spans="1:7" x14ac:dyDescent="0.2">
      <c r="A20" s="40">
        <v>19</v>
      </c>
      <c r="B20" s="82" t="s">
        <v>347</v>
      </c>
      <c r="C20" s="44" t="s">
        <v>201</v>
      </c>
      <c r="D20" s="44">
        <v>33</v>
      </c>
      <c r="E20" s="42">
        <f t="shared" si="0"/>
        <v>66</v>
      </c>
      <c r="F20" s="42">
        <f t="shared" si="1"/>
        <v>66</v>
      </c>
      <c r="G20" s="42">
        <f t="shared" si="2"/>
        <v>66</v>
      </c>
    </row>
    <row r="21" spans="1:7" x14ac:dyDescent="0.2">
      <c r="A21" s="40">
        <v>20</v>
      </c>
      <c r="B21" s="82" t="s">
        <v>299</v>
      </c>
      <c r="C21" s="44" t="s">
        <v>150</v>
      </c>
      <c r="D21" s="44">
        <v>7</v>
      </c>
      <c r="E21" s="42">
        <f t="shared" si="0"/>
        <v>14</v>
      </c>
      <c r="F21" s="42">
        <f t="shared" si="1"/>
        <v>14</v>
      </c>
      <c r="G21" s="42">
        <f t="shared" si="2"/>
        <v>14</v>
      </c>
    </row>
    <row r="22" spans="1:7" x14ac:dyDescent="0.2">
      <c r="A22" s="40">
        <v>21</v>
      </c>
      <c r="B22" s="82" t="s">
        <v>330</v>
      </c>
      <c r="C22" s="41" t="s">
        <v>189</v>
      </c>
      <c r="D22" s="41">
        <v>17</v>
      </c>
      <c r="E22" s="42">
        <f t="shared" si="0"/>
        <v>34</v>
      </c>
      <c r="F22" s="42">
        <f t="shared" si="1"/>
        <v>34</v>
      </c>
      <c r="G22" s="42">
        <f t="shared" si="2"/>
        <v>34</v>
      </c>
    </row>
    <row r="23" spans="1:7" ht="30" x14ac:dyDescent="0.2">
      <c r="A23" s="40">
        <v>22</v>
      </c>
      <c r="B23" s="82" t="s">
        <v>291</v>
      </c>
      <c r="C23" s="44" t="s">
        <v>157</v>
      </c>
      <c r="D23" s="44">
        <v>20</v>
      </c>
      <c r="E23" s="45">
        <v>40</v>
      </c>
      <c r="F23" s="45">
        <v>40</v>
      </c>
      <c r="G23" s="45">
        <v>40</v>
      </c>
    </row>
    <row r="24" spans="1:7" x14ac:dyDescent="0.2">
      <c r="A24" s="40">
        <v>23</v>
      </c>
      <c r="B24" s="82" t="s">
        <v>291</v>
      </c>
      <c r="C24" s="41" t="s">
        <v>183</v>
      </c>
      <c r="D24" s="41">
        <v>5</v>
      </c>
      <c r="E24" s="42">
        <f t="shared" ref="E24:E33" si="3">D24*2</f>
        <v>10</v>
      </c>
      <c r="F24" s="42">
        <f t="shared" ref="F24:F33" si="4">D24*2</f>
        <v>10</v>
      </c>
      <c r="G24" s="42">
        <f t="shared" ref="G24:G33" si="5">D24*2</f>
        <v>10</v>
      </c>
    </row>
    <row r="25" spans="1:7" x14ac:dyDescent="0.2">
      <c r="A25" s="40">
        <v>24</v>
      </c>
      <c r="B25" s="82" t="s">
        <v>336</v>
      </c>
      <c r="C25" s="44" t="s">
        <v>180</v>
      </c>
      <c r="D25" s="44">
        <v>26</v>
      </c>
      <c r="E25" s="42">
        <f t="shared" si="3"/>
        <v>52</v>
      </c>
      <c r="F25" s="42">
        <f t="shared" si="4"/>
        <v>52</v>
      </c>
      <c r="G25" s="42">
        <f t="shared" si="5"/>
        <v>52</v>
      </c>
    </row>
    <row r="26" spans="1:7" ht="30" x14ac:dyDescent="0.2">
      <c r="A26" s="40">
        <v>25</v>
      </c>
      <c r="B26" s="82" t="s">
        <v>328</v>
      </c>
      <c r="C26" s="44" t="s">
        <v>188</v>
      </c>
      <c r="D26" s="44">
        <v>21</v>
      </c>
      <c r="E26" s="42">
        <f t="shared" si="3"/>
        <v>42</v>
      </c>
      <c r="F26" s="42">
        <f t="shared" si="4"/>
        <v>42</v>
      </c>
      <c r="G26" s="42">
        <f t="shared" si="5"/>
        <v>42</v>
      </c>
    </row>
    <row r="27" spans="1:7" x14ac:dyDescent="0.2">
      <c r="A27" s="40">
        <v>26</v>
      </c>
      <c r="B27" s="82" t="s">
        <v>250</v>
      </c>
      <c r="C27" s="44" t="s">
        <v>160</v>
      </c>
      <c r="D27" s="44">
        <v>17</v>
      </c>
      <c r="E27" s="42">
        <f t="shared" si="3"/>
        <v>34</v>
      </c>
      <c r="F27" s="42">
        <f t="shared" si="4"/>
        <v>34</v>
      </c>
      <c r="G27" s="42">
        <f t="shared" si="5"/>
        <v>34</v>
      </c>
    </row>
    <row r="28" spans="1:7" x14ac:dyDescent="0.2">
      <c r="A28" s="40">
        <v>27</v>
      </c>
      <c r="B28" s="82" t="s">
        <v>251</v>
      </c>
      <c r="C28" s="41" t="s">
        <v>171</v>
      </c>
      <c r="D28" s="41">
        <v>11</v>
      </c>
      <c r="E28" s="42">
        <f t="shared" si="3"/>
        <v>22</v>
      </c>
      <c r="F28" s="42">
        <f t="shared" si="4"/>
        <v>22</v>
      </c>
      <c r="G28" s="42">
        <f t="shared" si="5"/>
        <v>22</v>
      </c>
    </row>
    <row r="29" spans="1:7" x14ac:dyDescent="0.2">
      <c r="A29" s="40">
        <v>28</v>
      </c>
      <c r="B29" s="82" t="s">
        <v>209</v>
      </c>
      <c r="C29" s="44" t="s">
        <v>183</v>
      </c>
      <c r="D29" s="44">
        <v>5</v>
      </c>
      <c r="E29" s="42">
        <f t="shared" si="3"/>
        <v>10</v>
      </c>
      <c r="F29" s="42">
        <f t="shared" si="4"/>
        <v>10</v>
      </c>
      <c r="G29" s="42">
        <f t="shared" si="5"/>
        <v>10</v>
      </c>
    </row>
    <row r="30" spans="1:7" x14ac:dyDescent="0.2">
      <c r="A30" s="40">
        <v>29</v>
      </c>
      <c r="B30" s="82" t="s">
        <v>208</v>
      </c>
      <c r="C30" s="44" t="s">
        <v>168</v>
      </c>
      <c r="D30" s="44">
        <v>14</v>
      </c>
      <c r="E30" s="42">
        <f t="shared" si="3"/>
        <v>28</v>
      </c>
      <c r="F30" s="42">
        <f t="shared" si="4"/>
        <v>28</v>
      </c>
      <c r="G30" s="42">
        <f t="shared" si="5"/>
        <v>28</v>
      </c>
    </row>
    <row r="31" spans="1:7" ht="30" x14ac:dyDescent="0.2">
      <c r="A31" s="40">
        <v>30</v>
      </c>
      <c r="B31" s="82" t="s">
        <v>290</v>
      </c>
      <c r="C31" s="44" t="s">
        <v>156</v>
      </c>
      <c r="D31" s="44">
        <v>22</v>
      </c>
      <c r="E31" s="42">
        <f t="shared" si="3"/>
        <v>44</v>
      </c>
      <c r="F31" s="42">
        <f t="shared" si="4"/>
        <v>44</v>
      </c>
      <c r="G31" s="42">
        <f t="shared" si="5"/>
        <v>44</v>
      </c>
    </row>
    <row r="32" spans="1:7" ht="30" x14ac:dyDescent="0.2">
      <c r="A32" s="40">
        <v>31</v>
      </c>
      <c r="B32" s="82" t="s">
        <v>327</v>
      </c>
      <c r="C32" s="44" t="s">
        <v>176</v>
      </c>
      <c r="D32" s="44">
        <v>25</v>
      </c>
      <c r="E32" s="42">
        <f t="shared" si="3"/>
        <v>50</v>
      </c>
      <c r="F32" s="42">
        <f t="shared" si="4"/>
        <v>50</v>
      </c>
      <c r="G32" s="42">
        <f t="shared" si="5"/>
        <v>50</v>
      </c>
    </row>
    <row r="33" spans="1:7" x14ac:dyDescent="0.2">
      <c r="A33" s="40">
        <v>32</v>
      </c>
      <c r="B33" s="82" t="s">
        <v>324</v>
      </c>
      <c r="C33" s="44" t="s">
        <v>185</v>
      </c>
      <c r="D33" s="44">
        <v>10</v>
      </c>
      <c r="E33" s="42">
        <f t="shared" si="3"/>
        <v>20</v>
      </c>
      <c r="F33" s="42">
        <f t="shared" si="4"/>
        <v>20</v>
      </c>
      <c r="G33" s="42">
        <f t="shared" si="5"/>
        <v>20</v>
      </c>
    </row>
    <row r="34" spans="1:7" ht="30" x14ac:dyDescent="0.2">
      <c r="A34" s="40">
        <v>33</v>
      </c>
      <c r="B34" s="82" t="s">
        <v>313</v>
      </c>
      <c r="C34" s="44" t="s">
        <v>178</v>
      </c>
      <c r="D34" s="44">
        <v>10</v>
      </c>
      <c r="E34" s="45">
        <v>20</v>
      </c>
      <c r="F34" s="45">
        <v>20</v>
      </c>
      <c r="G34" s="45">
        <v>20</v>
      </c>
    </row>
    <row r="35" spans="1:7" x14ac:dyDescent="0.2">
      <c r="A35" s="40">
        <v>34</v>
      </c>
      <c r="B35" s="82" t="s">
        <v>317</v>
      </c>
      <c r="C35" s="44" t="s">
        <v>180</v>
      </c>
      <c r="D35" s="44">
        <v>26</v>
      </c>
      <c r="E35" s="42">
        <f t="shared" ref="E35:E82" si="6">D35*2</f>
        <v>52</v>
      </c>
      <c r="F35" s="42">
        <f t="shared" ref="F35:F82" si="7">D35*2</f>
        <v>52</v>
      </c>
      <c r="G35" s="42">
        <f t="shared" ref="G35:G82" si="8">D35*2</f>
        <v>52</v>
      </c>
    </row>
    <row r="36" spans="1:7" x14ac:dyDescent="0.2">
      <c r="A36" s="40">
        <v>35</v>
      </c>
      <c r="B36" s="82" t="s">
        <v>298</v>
      </c>
      <c r="C36" s="41" t="s">
        <v>163</v>
      </c>
      <c r="D36" s="41">
        <v>42</v>
      </c>
      <c r="E36" s="42">
        <f t="shared" si="6"/>
        <v>84</v>
      </c>
      <c r="F36" s="42">
        <f t="shared" si="7"/>
        <v>84</v>
      </c>
      <c r="G36" s="42">
        <f t="shared" si="8"/>
        <v>84</v>
      </c>
    </row>
    <row r="37" spans="1:7" x14ac:dyDescent="0.2">
      <c r="A37" s="40">
        <v>36</v>
      </c>
      <c r="B37" s="82" t="s">
        <v>334</v>
      </c>
      <c r="C37" s="44" t="s">
        <v>166</v>
      </c>
      <c r="D37" s="44">
        <v>32</v>
      </c>
      <c r="E37" s="42">
        <f t="shared" si="6"/>
        <v>64</v>
      </c>
      <c r="F37" s="42">
        <f t="shared" si="7"/>
        <v>64</v>
      </c>
      <c r="G37" s="42">
        <f t="shared" si="8"/>
        <v>64</v>
      </c>
    </row>
    <row r="38" spans="1:7" x14ac:dyDescent="0.2">
      <c r="A38" s="40">
        <v>37</v>
      </c>
      <c r="B38" s="82" t="s">
        <v>288</v>
      </c>
      <c r="C38" s="44" t="s">
        <v>153</v>
      </c>
      <c r="D38" s="44">
        <v>30</v>
      </c>
      <c r="E38" s="42">
        <f t="shared" si="6"/>
        <v>60</v>
      </c>
      <c r="F38" s="42">
        <f t="shared" si="7"/>
        <v>60</v>
      </c>
      <c r="G38" s="42">
        <f t="shared" si="8"/>
        <v>60</v>
      </c>
    </row>
    <row r="39" spans="1:7" x14ac:dyDescent="0.2">
      <c r="A39" s="40">
        <v>38</v>
      </c>
      <c r="B39" s="82" t="s">
        <v>286</v>
      </c>
      <c r="C39" s="44" t="s">
        <v>154</v>
      </c>
      <c r="D39" s="44">
        <v>32</v>
      </c>
      <c r="E39" s="42">
        <f t="shared" si="6"/>
        <v>64</v>
      </c>
      <c r="F39" s="42">
        <f t="shared" si="7"/>
        <v>64</v>
      </c>
      <c r="G39" s="42">
        <f t="shared" si="8"/>
        <v>64</v>
      </c>
    </row>
    <row r="40" spans="1:7" x14ac:dyDescent="0.2">
      <c r="A40" s="40">
        <v>39</v>
      </c>
      <c r="B40" s="82" t="s">
        <v>287</v>
      </c>
      <c r="C40" s="44" t="s">
        <v>155</v>
      </c>
      <c r="D40" s="44">
        <v>11</v>
      </c>
      <c r="E40" s="42">
        <f t="shared" si="6"/>
        <v>22</v>
      </c>
      <c r="F40" s="42">
        <f t="shared" si="7"/>
        <v>22</v>
      </c>
      <c r="G40" s="42">
        <f t="shared" si="8"/>
        <v>22</v>
      </c>
    </row>
    <row r="41" spans="1:7" ht="30" x14ac:dyDescent="0.2">
      <c r="A41" s="40">
        <v>40</v>
      </c>
      <c r="B41" s="82" t="s">
        <v>287</v>
      </c>
      <c r="C41" s="44" t="s">
        <v>156</v>
      </c>
      <c r="D41" s="44">
        <v>23</v>
      </c>
      <c r="E41" s="42">
        <f t="shared" si="6"/>
        <v>46</v>
      </c>
      <c r="F41" s="42">
        <f t="shared" si="7"/>
        <v>46</v>
      </c>
      <c r="G41" s="42">
        <f t="shared" si="8"/>
        <v>46</v>
      </c>
    </row>
    <row r="42" spans="1:7" x14ac:dyDescent="0.2">
      <c r="A42" s="40">
        <v>41</v>
      </c>
      <c r="B42" s="82" t="s">
        <v>335</v>
      </c>
      <c r="C42" s="44" t="s">
        <v>173</v>
      </c>
      <c r="D42" s="44">
        <v>5</v>
      </c>
      <c r="E42" s="42">
        <f t="shared" si="6"/>
        <v>10</v>
      </c>
      <c r="F42" s="42">
        <f t="shared" si="7"/>
        <v>10</v>
      </c>
      <c r="G42" s="42">
        <f t="shared" si="8"/>
        <v>10</v>
      </c>
    </row>
    <row r="43" spans="1:7" ht="30" x14ac:dyDescent="0.2">
      <c r="A43" s="40">
        <v>42</v>
      </c>
      <c r="B43" s="82" t="s">
        <v>296</v>
      </c>
      <c r="C43" s="44" t="s">
        <v>161</v>
      </c>
      <c r="D43" s="44">
        <v>19</v>
      </c>
      <c r="E43" s="42">
        <f t="shared" si="6"/>
        <v>38</v>
      </c>
      <c r="F43" s="42">
        <f t="shared" si="7"/>
        <v>38</v>
      </c>
      <c r="G43" s="42">
        <f t="shared" si="8"/>
        <v>38</v>
      </c>
    </row>
    <row r="44" spans="1:7" ht="30" x14ac:dyDescent="0.2">
      <c r="A44" s="40">
        <v>43</v>
      </c>
      <c r="B44" s="82" t="s">
        <v>337</v>
      </c>
      <c r="C44" s="44" t="s">
        <v>193</v>
      </c>
      <c r="D44" s="44">
        <v>32</v>
      </c>
      <c r="E44" s="42">
        <f t="shared" si="6"/>
        <v>64</v>
      </c>
      <c r="F44" s="42">
        <f t="shared" si="7"/>
        <v>64</v>
      </c>
      <c r="G44" s="42">
        <f t="shared" si="8"/>
        <v>64</v>
      </c>
    </row>
    <row r="45" spans="1:7" x14ac:dyDescent="0.2">
      <c r="A45" s="40">
        <v>44</v>
      </c>
      <c r="B45" s="82" t="s">
        <v>284</v>
      </c>
      <c r="C45" s="44" t="s">
        <v>152</v>
      </c>
      <c r="D45" s="44">
        <v>16</v>
      </c>
      <c r="E45" s="42">
        <f t="shared" si="6"/>
        <v>32</v>
      </c>
      <c r="F45" s="42">
        <f t="shared" si="7"/>
        <v>32</v>
      </c>
      <c r="G45" s="42">
        <f t="shared" si="8"/>
        <v>32</v>
      </c>
    </row>
    <row r="46" spans="1:7" x14ac:dyDescent="0.2">
      <c r="A46" s="40">
        <v>45</v>
      </c>
      <c r="B46" s="82" t="s">
        <v>306</v>
      </c>
      <c r="C46" s="44" t="s">
        <v>168</v>
      </c>
      <c r="D46" s="44">
        <v>14</v>
      </c>
      <c r="E46" s="42">
        <f t="shared" si="6"/>
        <v>28</v>
      </c>
      <c r="F46" s="42">
        <f t="shared" si="7"/>
        <v>28</v>
      </c>
      <c r="G46" s="42">
        <f t="shared" si="8"/>
        <v>28</v>
      </c>
    </row>
    <row r="47" spans="1:7" x14ac:dyDescent="0.2">
      <c r="A47" s="40">
        <v>46</v>
      </c>
      <c r="B47" s="82" t="s">
        <v>319</v>
      </c>
      <c r="C47" s="41" t="s">
        <v>181</v>
      </c>
      <c r="D47" s="41">
        <v>20</v>
      </c>
      <c r="E47" s="42">
        <f t="shared" si="6"/>
        <v>40</v>
      </c>
      <c r="F47" s="42">
        <f t="shared" si="7"/>
        <v>40</v>
      </c>
      <c r="G47" s="42">
        <f t="shared" si="8"/>
        <v>40</v>
      </c>
    </row>
    <row r="48" spans="1:7" ht="45" x14ac:dyDescent="0.2">
      <c r="A48" s="40">
        <v>47</v>
      </c>
      <c r="B48" s="82" t="s">
        <v>333</v>
      </c>
      <c r="C48" s="44" t="s">
        <v>192</v>
      </c>
      <c r="D48" s="44">
        <v>17</v>
      </c>
      <c r="E48" s="42">
        <f t="shared" si="6"/>
        <v>34</v>
      </c>
      <c r="F48" s="42">
        <f t="shared" si="7"/>
        <v>34</v>
      </c>
      <c r="G48" s="42">
        <f t="shared" si="8"/>
        <v>34</v>
      </c>
    </row>
    <row r="49" spans="1:7" ht="30" x14ac:dyDescent="0.2">
      <c r="A49" s="40">
        <v>48</v>
      </c>
      <c r="B49" s="82" t="s">
        <v>345</v>
      </c>
      <c r="C49" s="44" t="s">
        <v>199</v>
      </c>
      <c r="D49" s="44">
        <v>20</v>
      </c>
      <c r="E49" s="42">
        <f t="shared" si="6"/>
        <v>40</v>
      </c>
      <c r="F49" s="42">
        <f t="shared" si="7"/>
        <v>40</v>
      </c>
      <c r="G49" s="42">
        <f t="shared" si="8"/>
        <v>40</v>
      </c>
    </row>
    <row r="50" spans="1:7" x14ac:dyDescent="0.2">
      <c r="A50" s="40">
        <v>49</v>
      </c>
      <c r="B50" s="82" t="s">
        <v>348</v>
      </c>
      <c r="C50" s="44" t="s">
        <v>168</v>
      </c>
      <c r="D50" s="44">
        <v>14</v>
      </c>
      <c r="E50" s="42">
        <f t="shared" si="6"/>
        <v>28</v>
      </c>
      <c r="F50" s="42">
        <f t="shared" si="7"/>
        <v>28</v>
      </c>
      <c r="G50" s="42">
        <f t="shared" si="8"/>
        <v>28</v>
      </c>
    </row>
    <row r="51" spans="1:7" ht="30" x14ac:dyDescent="0.2">
      <c r="A51" s="40">
        <v>50</v>
      </c>
      <c r="B51" s="82" t="s">
        <v>308</v>
      </c>
      <c r="C51" s="44" t="s">
        <v>170</v>
      </c>
      <c r="D51" s="44">
        <v>35</v>
      </c>
      <c r="E51" s="42">
        <f t="shared" si="6"/>
        <v>70</v>
      </c>
      <c r="F51" s="42">
        <f t="shared" si="7"/>
        <v>70</v>
      </c>
      <c r="G51" s="42">
        <f t="shared" si="8"/>
        <v>70</v>
      </c>
    </row>
    <row r="52" spans="1:7" x14ac:dyDescent="0.2">
      <c r="A52" s="40">
        <v>51</v>
      </c>
      <c r="B52" s="82" t="s">
        <v>343</v>
      </c>
      <c r="C52" s="44" t="s">
        <v>168</v>
      </c>
      <c r="D52" s="44">
        <v>14</v>
      </c>
      <c r="E52" s="42">
        <f t="shared" si="6"/>
        <v>28</v>
      </c>
      <c r="F52" s="42">
        <f t="shared" si="7"/>
        <v>28</v>
      </c>
      <c r="G52" s="42">
        <f t="shared" si="8"/>
        <v>28</v>
      </c>
    </row>
    <row r="53" spans="1:7" x14ac:dyDescent="0.2">
      <c r="A53" s="40">
        <v>52</v>
      </c>
      <c r="B53" s="82" t="s">
        <v>307</v>
      </c>
      <c r="C53" s="41" t="s">
        <v>169</v>
      </c>
      <c r="D53" s="41">
        <v>24</v>
      </c>
      <c r="E53" s="42">
        <f t="shared" si="6"/>
        <v>48</v>
      </c>
      <c r="F53" s="42">
        <f t="shared" si="7"/>
        <v>48</v>
      </c>
      <c r="G53" s="42">
        <f t="shared" si="8"/>
        <v>48</v>
      </c>
    </row>
    <row r="54" spans="1:7" x14ac:dyDescent="0.2">
      <c r="A54" s="40">
        <v>53</v>
      </c>
      <c r="B54" s="82" t="s">
        <v>321</v>
      </c>
      <c r="C54" s="41" t="s">
        <v>171</v>
      </c>
      <c r="D54" s="41">
        <v>11</v>
      </c>
      <c r="E54" s="42">
        <f t="shared" si="6"/>
        <v>22</v>
      </c>
      <c r="F54" s="42">
        <f t="shared" si="7"/>
        <v>22</v>
      </c>
      <c r="G54" s="42">
        <f t="shared" si="8"/>
        <v>22</v>
      </c>
    </row>
    <row r="55" spans="1:7" x14ac:dyDescent="0.2">
      <c r="A55" s="40">
        <v>54</v>
      </c>
      <c r="B55" s="82" t="s">
        <v>316</v>
      </c>
      <c r="C55" s="44" t="s">
        <v>172</v>
      </c>
      <c r="D55" s="44"/>
      <c r="E55" s="42">
        <f t="shared" si="6"/>
        <v>0</v>
      </c>
      <c r="F55" s="42">
        <f t="shared" si="7"/>
        <v>0</v>
      </c>
      <c r="G55" s="42">
        <f t="shared" si="8"/>
        <v>0</v>
      </c>
    </row>
    <row r="56" spans="1:7" x14ac:dyDescent="0.2">
      <c r="A56" s="40">
        <v>55</v>
      </c>
      <c r="B56" s="82" t="s">
        <v>340</v>
      </c>
      <c r="C56" s="44" t="s">
        <v>196</v>
      </c>
      <c r="D56" s="44">
        <v>10</v>
      </c>
      <c r="E56" s="42">
        <f t="shared" si="6"/>
        <v>20</v>
      </c>
      <c r="F56" s="42">
        <f t="shared" si="7"/>
        <v>20</v>
      </c>
      <c r="G56" s="42">
        <f t="shared" si="8"/>
        <v>20</v>
      </c>
    </row>
    <row r="57" spans="1:7" ht="30" x14ac:dyDescent="0.2">
      <c r="A57" s="40">
        <v>56</v>
      </c>
      <c r="B57" s="82" t="s">
        <v>341</v>
      </c>
      <c r="C57" s="44" t="s">
        <v>197</v>
      </c>
      <c r="D57" s="44">
        <v>17</v>
      </c>
      <c r="E57" s="42">
        <f t="shared" si="6"/>
        <v>34</v>
      </c>
      <c r="F57" s="42">
        <f t="shared" si="7"/>
        <v>34</v>
      </c>
      <c r="G57" s="42">
        <f t="shared" si="8"/>
        <v>34</v>
      </c>
    </row>
    <row r="58" spans="1:7" ht="30" x14ac:dyDescent="0.2">
      <c r="A58" s="40">
        <v>57</v>
      </c>
      <c r="B58" s="82" t="s">
        <v>312</v>
      </c>
      <c r="C58" s="44" t="s">
        <v>177</v>
      </c>
      <c r="D58" s="44">
        <v>17</v>
      </c>
      <c r="E58" s="42">
        <f t="shared" si="6"/>
        <v>34</v>
      </c>
      <c r="F58" s="42">
        <f t="shared" si="7"/>
        <v>34</v>
      </c>
      <c r="G58" s="42">
        <f t="shared" si="8"/>
        <v>34</v>
      </c>
    </row>
    <row r="59" spans="1:7" ht="30" x14ac:dyDescent="0.2">
      <c r="A59" s="40">
        <v>58</v>
      </c>
      <c r="B59" s="82" t="s">
        <v>305</v>
      </c>
      <c r="C59" s="44" t="s">
        <v>165</v>
      </c>
      <c r="D59" s="44">
        <v>24</v>
      </c>
      <c r="E59" s="42">
        <f t="shared" si="6"/>
        <v>48</v>
      </c>
      <c r="F59" s="42">
        <f t="shared" si="7"/>
        <v>48</v>
      </c>
      <c r="G59" s="42">
        <f t="shared" si="8"/>
        <v>48</v>
      </c>
    </row>
    <row r="60" spans="1:7" ht="45" x14ac:dyDescent="0.2">
      <c r="A60" s="40">
        <v>59</v>
      </c>
      <c r="B60" s="82" t="s">
        <v>346</v>
      </c>
      <c r="C60" s="44" t="s">
        <v>200</v>
      </c>
      <c r="D60" s="44">
        <v>10</v>
      </c>
      <c r="E60" s="42">
        <f t="shared" si="6"/>
        <v>20</v>
      </c>
      <c r="F60" s="42">
        <f t="shared" si="7"/>
        <v>20</v>
      </c>
      <c r="G60" s="42">
        <f t="shared" si="8"/>
        <v>20</v>
      </c>
    </row>
    <row r="61" spans="1:7" x14ac:dyDescent="0.2">
      <c r="A61" s="40">
        <v>60</v>
      </c>
      <c r="B61" s="82" t="s">
        <v>325</v>
      </c>
      <c r="C61" s="44" t="s">
        <v>186</v>
      </c>
      <c r="D61" s="44">
        <v>7</v>
      </c>
      <c r="E61" s="42">
        <f t="shared" si="6"/>
        <v>14</v>
      </c>
      <c r="F61" s="42">
        <f t="shared" si="7"/>
        <v>14</v>
      </c>
      <c r="G61" s="42">
        <f t="shared" si="8"/>
        <v>14</v>
      </c>
    </row>
    <row r="62" spans="1:7" x14ac:dyDescent="0.2">
      <c r="A62" s="40">
        <v>61</v>
      </c>
      <c r="B62" s="82" t="s">
        <v>282</v>
      </c>
      <c r="C62" s="41" t="s">
        <v>150</v>
      </c>
      <c r="D62" s="41">
        <v>7</v>
      </c>
      <c r="E62" s="42">
        <f t="shared" si="6"/>
        <v>14</v>
      </c>
      <c r="F62" s="42">
        <f t="shared" si="7"/>
        <v>14</v>
      </c>
      <c r="G62" s="42">
        <f t="shared" si="8"/>
        <v>14</v>
      </c>
    </row>
    <row r="63" spans="1:7" x14ac:dyDescent="0.2">
      <c r="A63" s="40">
        <v>62</v>
      </c>
      <c r="B63" s="82" t="s">
        <v>282</v>
      </c>
      <c r="C63" s="44" t="s">
        <v>173</v>
      </c>
      <c r="D63" s="44">
        <v>0</v>
      </c>
      <c r="E63" s="42">
        <f t="shared" si="6"/>
        <v>0</v>
      </c>
      <c r="F63" s="42">
        <f t="shared" si="7"/>
        <v>0</v>
      </c>
      <c r="G63" s="42">
        <f t="shared" si="8"/>
        <v>0</v>
      </c>
    </row>
    <row r="64" spans="1:7" x14ac:dyDescent="0.2">
      <c r="A64" s="40">
        <v>63</v>
      </c>
      <c r="B64" s="82" t="s">
        <v>320</v>
      </c>
      <c r="C64" s="41" t="s">
        <v>182</v>
      </c>
      <c r="D64" s="41">
        <v>10</v>
      </c>
      <c r="E64" s="42">
        <f t="shared" si="6"/>
        <v>20</v>
      </c>
      <c r="F64" s="42">
        <f t="shared" si="7"/>
        <v>20</v>
      </c>
      <c r="G64" s="42">
        <f t="shared" si="8"/>
        <v>20</v>
      </c>
    </row>
    <row r="65" spans="1:7" ht="30" x14ac:dyDescent="0.2">
      <c r="A65" s="40">
        <v>64</v>
      </c>
      <c r="B65" s="82" t="s">
        <v>344</v>
      </c>
      <c r="C65" s="44" t="s">
        <v>198</v>
      </c>
      <c r="D65" s="44">
        <v>17</v>
      </c>
      <c r="E65" s="42">
        <f t="shared" si="6"/>
        <v>34</v>
      </c>
      <c r="F65" s="42">
        <f t="shared" si="7"/>
        <v>34</v>
      </c>
      <c r="G65" s="42">
        <f t="shared" si="8"/>
        <v>34</v>
      </c>
    </row>
    <row r="66" spans="1:7" ht="30" x14ac:dyDescent="0.2">
      <c r="A66" s="40">
        <v>65</v>
      </c>
      <c r="B66" s="82" t="s">
        <v>300</v>
      </c>
      <c r="C66" s="44" t="s">
        <v>164</v>
      </c>
      <c r="D66" s="44">
        <v>22</v>
      </c>
      <c r="E66" s="42">
        <f t="shared" si="6"/>
        <v>44</v>
      </c>
      <c r="F66" s="42">
        <f t="shared" si="7"/>
        <v>44</v>
      </c>
      <c r="G66" s="42">
        <f t="shared" si="8"/>
        <v>44</v>
      </c>
    </row>
    <row r="67" spans="1:7" ht="45" x14ac:dyDescent="0.2">
      <c r="A67" s="40">
        <v>66</v>
      </c>
      <c r="B67" s="82" t="s">
        <v>326</v>
      </c>
      <c r="C67" s="44" t="s">
        <v>187</v>
      </c>
      <c r="D67" s="44">
        <v>19</v>
      </c>
      <c r="E67" s="42">
        <f t="shared" si="6"/>
        <v>38</v>
      </c>
      <c r="F67" s="42">
        <f t="shared" si="7"/>
        <v>38</v>
      </c>
      <c r="G67" s="42">
        <f t="shared" si="8"/>
        <v>38</v>
      </c>
    </row>
    <row r="68" spans="1:7" s="46" customFormat="1" x14ac:dyDescent="0.2">
      <c r="A68" s="40">
        <v>67</v>
      </c>
      <c r="B68" s="82" t="s">
        <v>283</v>
      </c>
      <c r="C68" s="44" t="s">
        <v>151</v>
      </c>
      <c r="D68" s="44">
        <v>42</v>
      </c>
      <c r="E68" s="42">
        <f t="shared" si="6"/>
        <v>84</v>
      </c>
      <c r="F68" s="42">
        <f t="shared" si="7"/>
        <v>84</v>
      </c>
      <c r="G68" s="42">
        <f t="shared" si="8"/>
        <v>84</v>
      </c>
    </row>
    <row r="69" spans="1:7" s="46" customFormat="1" ht="30" x14ac:dyDescent="0.2">
      <c r="A69" s="40">
        <v>68</v>
      </c>
      <c r="B69" s="82" t="s">
        <v>323</v>
      </c>
      <c r="C69" s="44" t="s">
        <v>156</v>
      </c>
      <c r="D69" s="44">
        <v>23</v>
      </c>
      <c r="E69" s="42">
        <f t="shared" si="6"/>
        <v>46</v>
      </c>
      <c r="F69" s="42">
        <f t="shared" si="7"/>
        <v>46</v>
      </c>
      <c r="G69" s="42">
        <f t="shared" si="8"/>
        <v>46</v>
      </c>
    </row>
    <row r="70" spans="1:7" s="46" customFormat="1" x14ac:dyDescent="0.2">
      <c r="A70" s="40">
        <v>69</v>
      </c>
      <c r="B70" s="82" t="s">
        <v>303</v>
      </c>
      <c r="C70" s="44" t="s">
        <v>166</v>
      </c>
      <c r="D70" s="44">
        <v>32</v>
      </c>
      <c r="E70" s="42">
        <f t="shared" si="6"/>
        <v>64</v>
      </c>
      <c r="F70" s="42">
        <f t="shared" si="7"/>
        <v>64</v>
      </c>
      <c r="G70" s="42">
        <f t="shared" si="8"/>
        <v>64</v>
      </c>
    </row>
    <row r="71" spans="1:7" s="46" customFormat="1" ht="30" x14ac:dyDescent="0.2">
      <c r="A71" s="40">
        <v>70</v>
      </c>
      <c r="B71" s="82" t="s">
        <v>339</v>
      </c>
      <c r="C71" s="44" t="s">
        <v>195</v>
      </c>
      <c r="D71" s="44">
        <v>33</v>
      </c>
      <c r="E71" s="42">
        <f t="shared" si="6"/>
        <v>66</v>
      </c>
      <c r="F71" s="42">
        <f t="shared" si="7"/>
        <v>66</v>
      </c>
      <c r="G71" s="42">
        <f t="shared" si="8"/>
        <v>66</v>
      </c>
    </row>
    <row r="72" spans="1:7" s="46" customFormat="1" x14ac:dyDescent="0.2">
      <c r="A72" s="40">
        <v>71</v>
      </c>
      <c r="B72" s="82" t="s">
        <v>318</v>
      </c>
      <c r="C72" s="41" t="s">
        <v>163</v>
      </c>
      <c r="D72" s="41">
        <v>42</v>
      </c>
      <c r="E72" s="42">
        <f t="shared" si="6"/>
        <v>84</v>
      </c>
      <c r="F72" s="42">
        <f t="shared" si="7"/>
        <v>84</v>
      </c>
      <c r="G72" s="42">
        <f t="shared" si="8"/>
        <v>84</v>
      </c>
    </row>
    <row r="73" spans="1:7" s="46" customFormat="1" x14ac:dyDescent="0.2">
      <c r="A73" s="40">
        <v>72</v>
      </c>
      <c r="B73" s="82" t="s">
        <v>289</v>
      </c>
      <c r="C73" s="41" t="s">
        <v>151</v>
      </c>
      <c r="D73" s="41">
        <v>42</v>
      </c>
      <c r="E73" s="42">
        <f t="shared" si="6"/>
        <v>84</v>
      </c>
      <c r="F73" s="42">
        <f t="shared" si="7"/>
        <v>84</v>
      </c>
      <c r="G73" s="42">
        <f t="shared" si="8"/>
        <v>84</v>
      </c>
    </row>
    <row r="74" spans="1:7" s="46" customFormat="1" ht="30" x14ac:dyDescent="0.2">
      <c r="A74" s="40">
        <v>73</v>
      </c>
      <c r="B74" s="82" t="s">
        <v>322</v>
      </c>
      <c r="C74" s="44" t="s">
        <v>184</v>
      </c>
      <c r="D74" s="44">
        <v>19</v>
      </c>
      <c r="E74" s="42">
        <f t="shared" si="6"/>
        <v>38</v>
      </c>
      <c r="F74" s="42">
        <f t="shared" si="7"/>
        <v>38</v>
      </c>
      <c r="G74" s="42">
        <f t="shared" si="8"/>
        <v>38</v>
      </c>
    </row>
    <row r="75" spans="1:7" s="46" customFormat="1" x14ac:dyDescent="0.2">
      <c r="A75" s="40">
        <v>74</v>
      </c>
      <c r="B75" s="82" t="s">
        <v>342</v>
      </c>
      <c r="C75" s="44" t="s">
        <v>173</v>
      </c>
      <c r="D75" s="44">
        <v>5</v>
      </c>
      <c r="E75" s="42">
        <f t="shared" si="6"/>
        <v>10</v>
      </c>
      <c r="F75" s="42">
        <f t="shared" si="7"/>
        <v>10</v>
      </c>
      <c r="G75" s="42">
        <f t="shared" si="8"/>
        <v>10</v>
      </c>
    </row>
    <row r="76" spans="1:7" s="46" customFormat="1" x14ac:dyDescent="0.2">
      <c r="A76" s="40">
        <v>75</v>
      </c>
      <c r="B76" s="82" t="s">
        <v>292</v>
      </c>
      <c r="C76" s="44" t="s">
        <v>158</v>
      </c>
      <c r="D76" s="44">
        <v>26</v>
      </c>
      <c r="E76" s="42">
        <f t="shared" si="6"/>
        <v>52</v>
      </c>
      <c r="F76" s="42">
        <f t="shared" si="7"/>
        <v>52</v>
      </c>
      <c r="G76" s="42">
        <f t="shared" si="8"/>
        <v>52</v>
      </c>
    </row>
    <row r="77" spans="1:7" s="46" customFormat="1" x14ac:dyDescent="0.2">
      <c r="A77" s="40">
        <v>76</v>
      </c>
      <c r="B77" s="82" t="s">
        <v>292</v>
      </c>
      <c r="C77" s="44" t="s">
        <v>180</v>
      </c>
      <c r="D77" s="44">
        <v>26</v>
      </c>
      <c r="E77" s="42">
        <f t="shared" si="6"/>
        <v>52</v>
      </c>
      <c r="F77" s="42">
        <f t="shared" si="7"/>
        <v>52</v>
      </c>
      <c r="G77" s="42">
        <f t="shared" si="8"/>
        <v>52</v>
      </c>
    </row>
    <row r="78" spans="1:7" s="46" customFormat="1" x14ac:dyDescent="0.2">
      <c r="A78" s="40">
        <v>77</v>
      </c>
      <c r="B78" s="82" t="s">
        <v>293</v>
      </c>
      <c r="C78" s="41" t="s">
        <v>150</v>
      </c>
      <c r="D78" s="41">
        <v>7</v>
      </c>
      <c r="E78" s="42">
        <f t="shared" si="6"/>
        <v>14</v>
      </c>
      <c r="F78" s="42">
        <f t="shared" si="7"/>
        <v>14</v>
      </c>
      <c r="G78" s="42">
        <f t="shared" si="8"/>
        <v>14</v>
      </c>
    </row>
    <row r="79" spans="1:7" ht="30" x14ac:dyDescent="0.2">
      <c r="A79" s="40">
        <v>78</v>
      </c>
      <c r="B79" s="82" t="s">
        <v>352</v>
      </c>
      <c r="C79" s="44" t="s">
        <v>188</v>
      </c>
      <c r="D79" s="44">
        <v>21</v>
      </c>
      <c r="E79" s="42">
        <f t="shared" si="6"/>
        <v>42</v>
      </c>
      <c r="F79" s="42">
        <f t="shared" si="7"/>
        <v>42</v>
      </c>
      <c r="G79" s="42">
        <f t="shared" si="8"/>
        <v>42</v>
      </c>
    </row>
    <row r="80" spans="1:7" x14ac:dyDescent="0.2">
      <c r="A80" s="40">
        <v>79</v>
      </c>
      <c r="B80" s="82" t="s">
        <v>294</v>
      </c>
      <c r="C80" s="44" t="s">
        <v>159</v>
      </c>
      <c r="D80" s="44">
        <v>35</v>
      </c>
      <c r="E80" s="42">
        <f t="shared" si="6"/>
        <v>70</v>
      </c>
      <c r="F80" s="42">
        <f t="shared" si="7"/>
        <v>70</v>
      </c>
      <c r="G80" s="42">
        <f t="shared" si="8"/>
        <v>70</v>
      </c>
    </row>
    <row r="81" spans="1:7" s="46" customFormat="1" ht="29.25" customHeight="1" x14ac:dyDescent="0.2">
      <c r="A81" s="40">
        <v>80</v>
      </c>
      <c r="B81" s="82" t="s">
        <v>297</v>
      </c>
      <c r="C81" s="44" t="s">
        <v>162</v>
      </c>
      <c r="D81" s="44">
        <v>32</v>
      </c>
      <c r="E81" s="42">
        <f t="shared" si="6"/>
        <v>64</v>
      </c>
      <c r="F81" s="42">
        <f t="shared" si="7"/>
        <v>64</v>
      </c>
      <c r="G81" s="42">
        <f t="shared" si="8"/>
        <v>64</v>
      </c>
    </row>
    <row r="82" spans="1:7" s="46" customFormat="1" x14ac:dyDescent="0.2">
      <c r="A82" s="40">
        <v>81</v>
      </c>
      <c r="B82" s="82" t="s">
        <v>309</v>
      </c>
      <c r="C82" s="44" t="s">
        <v>174</v>
      </c>
      <c r="D82" s="44">
        <v>7</v>
      </c>
      <c r="E82" s="42">
        <f t="shared" si="6"/>
        <v>14</v>
      </c>
      <c r="F82" s="42">
        <f t="shared" si="7"/>
        <v>14</v>
      </c>
      <c r="G82" s="42">
        <f t="shared" si="8"/>
        <v>14</v>
      </c>
    </row>
    <row r="83" spans="1:7" x14ac:dyDescent="0.2">
      <c r="A83" s="44"/>
      <c r="B83" s="44"/>
      <c r="C83" s="44"/>
      <c r="D83" s="44"/>
      <c r="E83" s="45">
        <f>SUM(E2:E82)</f>
        <v>3342</v>
      </c>
      <c r="F83" s="45">
        <f>SUM(F2:F82)</f>
        <v>3342</v>
      </c>
      <c r="G83" s="45">
        <f>SUM(G2:G82)</f>
        <v>3342</v>
      </c>
    </row>
    <row r="84" spans="1:7" ht="25.5" customHeight="1" x14ac:dyDescent="0.2">
      <c r="A84" s="112" t="s">
        <v>204</v>
      </c>
      <c r="B84" s="112"/>
      <c r="C84" s="112"/>
      <c r="D84" s="112"/>
      <c r="E84" s="112"/>
      <c r="F84" s="112"/>
      <c r="G84" s="112"/>
    </row>
    <row r="85" spans="1:7" x14ac:dyDescent="0.2">
      <c r="F85" s="43" t="s">
        <v>5</v>
      </c>
      <c r="G85" s="48">
        <f>G83+F83+E83</f>
        <v>10026</v>
      </c>
    </row>
  </sheetData>
  <sortState ref="A2:G85">
    <sortCondition ref="B2"/>
  </sortState>
  <mergeCells count="1">
    <mergeCell ref="A84:G84"/>
  </mergeCells>
  <printOptions horizontalCentered="1"/>
  <pageMargins left="0.75" right="0.75" top="1" bottom="1" header="0.5" footer="0.5"/>
  <pageSetup paperSize="7"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vt:lpstr>
      <vt:lpstr>Budget analysis</vt:lpstr>
      <vt:lpstr>ART list</vt:lpstr>
      <vt:lpstr>Travel list 2016-17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MSivaraman</cp:lastModifiedBy>
  <cp:lastPrinted>2014-02-23T20:39:20Z</cp:lastPrinted>
  <dcterms:created xsi:type="dcterms:W3CDTF">2008-08-28T05:54:17Z</dcterms:created>
  <dcterms:modified xsi:type="dcterms:W3CDTF">2017-06-25T13:00:48Z</dcterms:modified>
</cp:coreProperties>
</file>