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NYA\Downloads\"/>
    </mc:Choice>
  </mc:AlternateContent>
  <bookViews>
    <workbookView xWindow="0" yWindow="0" windowWidth="7470" windowHeight="2100"/>
  </bookViews>
  <sheets>
    <sheet name="2025-26" sheetId="1" r:id="rId1"/>
  </sheets>
  <calcPr calcId="162913"/>
</workbook>
</file>

<file path=xl/calcChain.xml><?xml version="1.0" encoding="utf-8"?>
<calcChain xmlns="http://schemas.openxmlformats.org/spreadsheetml/2006/main">
  <c r="F24" i="1" l="1"/>
  <c r="F21" i="1"/>
  <c r="F20" i="1"/>
  <c r="D19" i="1"/>
  <c r="F19" i="1" s="1"/>
  <c r="F18" i="1"/>
  <c r="D17" i="1"/>
  <c r="F17" i="1" s="1"/>
  <c r="D16" i="1"/>
  <c r="F16" i="1" s="1"/>
  <c r="D15" i="1"/>
  <c r="F15" i="1" s="1"/>
  <c r="F11" i="1"/>
  <c r="F10" i="1"/>
  <c r="F9" i="1"/>
  <c r="F8" i="1"/>
  <c r="F7" i="1"/>
  <c r="F5" i="1"/>
  <c r="F4" i="1"/>
  <c r="F3" i="1"/>
  <c r="G2" i="1"/>
  <c r="F14" i="1" l="1"/>
  <c r="F2" i="1"/>
  <c r="F6" i="1"/>
  <c r="F29" i="1" l="1"/>
  <c r="F30" i="1" s="1"/>
  <c r="F31" i="1" l="1"/>
  <c r="F32" i="1" s="1"/>
</calcChain>
</file>

<file path=xl/sharedStrings.xml><?xml version="1.0" encoding="utf-8"?>
<sst xmlns="http://schemas.openxmlformats.org/spreadsheetml/2006/main" count="75" uniqueCount="74">
  <si>
    <t>#</t>
  </si>
  <si>
    <t>Project Head</t>
  </si>
  <si>
    <t>No</t>
  </si>
  <si>
    <t>Rate</t>
  </si>
  <si>
    <t>Month</t>
  </si>
  <si>
    <t>From Community</t>
  </si>
  <si>
    <t>Comments</t>
  </si>
  <si>
    <t>Proposal 2025-26</t>
  </si>
  <si>
    <t>A</t>
  </si>
  <si>
    <t>Educational Volunteer support</t>
  </si>
  <si>
    <t>Assuming 1600 fee on an average in a year from 100 students for a school</t>
  </si>
  <si>
    <t>A.1</t>
  </si>
  <si>
    <t>Educational Volunteer Honorarium (8 Centre)</t>
  </si>
  <si>
    <t>A.2</t>
  </si>
  <si>
    <t>Educational Volunteer Coordinator</t>
  </si>
  <si>
    <t>A.3</t>
  </si>
  <si>
    <t>Special Educational Volunteer</t>
  </si>
  <si>
    <t>B</t>
  </si>
  <si>
    <t>Center Support</t>
  </si>
  <si>
    <t>B.1</t>
  </si>
  <si>
    <t>Books &amp; Stationary &amp; TLM</t>
  </si>
  <si>
    <t>3000</t>
  </si>
  <si>
    <t>B.2</t>
  </si>
  <si>
    <t>PTM, Celebration and Award</t>
  </si>
  <si>
    <t>2000</t>
  </si>
  <si>
    <t>B.3</t>
  </si>
  <si>
    <t>Value Education and Yoga</t>
  </si>
  <si>
    <t>9000</t>
  </si>
  <si>
    <t>B.4</t>
  </si>
  <si>
    <t>Teacher Training</t>
  </si>
  <si>
    <t>8500</t>
  </si>
  <si>
    <t>B.5</t>
  </si>
  <si>
    <t>Centre Maintenance</t>
  </si>
  <si>
    <t>8000</t>
  </si>
  <si>
    <t>B.6</t>
  </si>
  <si>
    <t>Special educational camp program for MP</t>
  </si>
  <si>
    <t>B.7</t>
  </si>
  <si>
    <t>Book &amp; materials for students</t>
  </si>
  <si>
    <t>C</t>
  </si>
  <si>
    <t>Project Management HR</t>
  </si>
  <si>
    <t>C.1</t>
  </si>
  <si>
    <t>Senior Programme Manager (30%)</t>
  </si>
  <si>
    <t>C.2</t>
  </si>
  <si>
    <t>C.3</t>
  </si>
  <si>
    <t>Project Coordinator (30%)</t>
  </si>
  <si>
    <t>C.4</t>
  </si>
  <si>
    <t>Field Coordinator</t>
  </si>
  <si>
    <t>C.5</t>
  </si>
  <si>
    <t>Accountant (30%)</t>
  </si>
  <si>
    <t>C.6</t>
  </si>
  <si>
    <t>Book Bank Project Coordinator</t>
  </si>
  <si>
    <t>C.7</t>
  </si>
  <si>
    <t>Project Team Travel Cost</t>
  </si>
  <si>
    <t>D</t>
  </si>
  <si>
    <t>Office and Hardware</t>
  </si>
  <si>
    <t>D.1</t>
  </si>
  <si>
    <t>Software for School Mgt</t>
  </si>
  <si>
    <t>E</t>
  </si>
  <si>
    <t>Digital MSS(MUKTIACADEMY)</t>
  </si>
  <si>
    <t>E.1</t>
  </si>
  <si>
    <t>Coordinator</t>
  </si>
  <si>
    <t>E.2</t>
  </si>
  <si>
    <t>Annual Maintenance</t>
  </si>
  <si>
    <t>E.3</t>
  </si>
  <si>
    <t>Course Content Dev &amp; Editing Exp</t>
  </si>
  <si>
    <t>E.4</t>
  </si>
  <si>
    <t>Promotion &amp; Meeting expenses</t>
  </si>
  <si>
    <t>F</t>
  </si>
  <si>
    <t>Total Project Cost (A+B+C+D+E)</t>
  </si>
  <si>
    <t>Admin (inclusive of Audit, Accounts, Tax,Fundraising , Partnership development, reporting, stationary Communication, management travel, partners visit, program office expenses like water-electricity, rent, internet, Operation director etc)</t>
  </si>
  <si>
    <t>6% allocated</t>
  </si>
  <si>
    <t>Organisation Sustainablity &amp; contingency Fund</t>
  </si>
  <si>
    <t>2% allocated</t>
  </si>
  <si>
    <t>Project Implementation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</si>
</sst>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4" fillId="3" borderId="3" xfId="0" applyFont="1" applyFill="1" applyBorder="1" applyAlignment="1"/>
    <xf numFmtId="0" fontId="5" fillId="3" borderId="3" xfId="0" applyFont="1" applyFill="1" applyBorder="1" applyAlignment="1"/>
    <xf numFmtId="0" fontId="4" fillId="3" borderId="3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5" borderId="2" xfId="0" applyFont="1" applyFill="1" applyBorder="1" applyAlignment="1"/>
    <xf numFmtId="0" fontId="6" fillId="4" borderId="2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6" fillId="4" borderId="5" xfId="0" applyFont="1" applyFill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right"/>
    </xf>
    <xf numFmtId="0" fontId="6" fillId="4" borderId="7" xfId="0" applyFont="1" applyFill="1" applyBorder="1" applyAlignment="1">
      <alignment wrapText="1"/>
    </xf>
    <xf numFmtId="0" fontId="4" fillId="3" borderId="4" xfId="0" applyFont="1" applyFill="1" applyBorder="1" applyAlignment="1"/>
    <xf numFmtId="0" fontId="5" fillId="3" borderId="4" xfId="0" applyFont="1" applyFill="1" applyBorder="1" applyAlignment="1"/>
    <xf numFmtId="0" fontId="3" fillId="4" borderId="2" xfId="0" quotePrefix="1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4" borderId="7" xfId="0" quotePrefix="1" applyFont="1" applyFill="1" applyBorder="1" applyAlignment="1">
      <alignment horizontal="right"/>
    </xf>
    <xf numFmtId="0" fontId="6" fillId="4" borderId="7" xfId="0" applyFont="1" applyFill="1" applyBorder="1" applyAlignment="1"/>
    <xf numFmtId="0" fontId="3" fillId="0" borderId="6" xfId="0" applyFont="1" applyBorder="1" applyAlignment="1">
      <alignment horizontal="center"/>
    </xf>
    <xf numFmtId="0" fontId="6" fillId="4" borderId="5" xfId="0" applyFont="1" applyFill="1" applyBorder="1" applyAlignment="1"/>
    <xf numFmtId="0" fontId="1" fillId="3" borderId="2" xfId="0" applyFont="1" applyFill="1" applyBorder="1" applyAlignment="1"/>
    <xf numFmtId="3" fontId="3" fillId="4" borderId="2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right"/>
    </xf>
    <xf numFmtId="3" fontId="3" fillId="4" borderId="5" xfId="0" applyNumberFormat="1" applyFont="1" applyFill="1" applyBorder="1" applyAlignment="1">
      <alignment horizontal="right"/>
    </xf>
    <xf numFmtId="0" fontId="7" fillId="5" borderId="2" xfId="0" applyFont="1" applyFill="1" applyBorder="1" applyAlignment="1"/>
    <xf numFmtId="0" fontId="6" fillId="3" borderId="2" xfId="0" applyFont="1" applyFill="1" applyBorder="1" applyAlignment="1"/>
    <xf numFmtId="0" fontId="8" fillId="5" borderId="0" xfId="0" applyFont="1" applyFill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5"/>
  <sheetViews>
    <sheetView tabSelected="1" topLeftCell="A26" workbookViewId="0">
      <pane xSplit="2" topLeftCell="C1" activePane="topRight" state="frozen"/>
      <selection pane="topRight" activeCell="J31" sqref="J31"/>
    </sheetView>
  </sheetViews>
  <sheetFormatPr defaultColWidth="12.5703125" defaultRowHeight="15.75" customHeight="1" x14ac:dyDescent="0.2"/>
  <cols>
    <col min="1" max="1" width="6.140625" customWidth="1"/>
    <col min="2" max="2" width="38.7109375" customWidth="1"/>
    <col min="8" max="8" width="21.7109375" customWidth="1"/>
  </cols>
  <sheetData>
    <row r="1" spans="1:8" ht="31.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7</v>
      </c>
      <c r="G1" s="3" t="s">
        <v>5</v>
      </c>
      <c r="H1" s="3" t="s">
        <v>6</v>
      </c>
    </row>
    <row r="2" spans="1:8" ht="51.75" x14ac:dyDescent="0.25">
      <c r="A2" s="5" t="s">
        <v>8</v>
      </c>
      <c r="B2" s="6" t="s">
        <v>9</v>
      </c>
      <c r="C2" s="7"/>
      <c r="D2" s="7"/>
      <c r="E2" s="7"/>
      <c r="F2" s="8">
        <f>SUM(F3:F5)</f>
        <v>1023360</v>
      </c>
      <c r="G2" s="8">
        <f>1600*100*8</f>
        <v>1280000</v>
      </c>
      <c r="H2" s="9" t="s">
        <v>10</v>
      </c>
    </row>
    <row r="3" spans="1:8" ht="15.6" customHeight="1" x14ac:dyDescent="0.25">
      <c r="A3" s="10" t="s">
        <v>11</v>
      </c>
      <c r="B3" s="11" t="s">
        <v>12</v>
      </c>
      <c r="C3" s="12">
        <v>40</v>
      </c>
      <c r="D3" s="13">
        <v>1982</v>
      </c>
      <c r="E3" s="12">
        <v>12</v>
      </c>
      <c r="F3" s="14">
        <f t="shared" ref="F3:F5" si="0">C3*D3*E3</f>
        <v>951360</v>
      </c>
      <c r="G3" s="14"/>
      <c r="H3" s="14"/>
    </row>
    <row r="4" spans="1:8" x14ac:dyDescent="0.25">
      <c r="A4" s="10" t="s">
        <v>13</v>
      </c>
      <c r="B4" s="11" t="s">
        <v>14</v>
      </c>
      <c r="C4" s="13">
        <v>8</v>
      </c>
      <c r="D4" s="13">
        <v>500</v>
      </c>
      <c r="E4" s="13">
        <v>12</v>
      </c>
      <c r="F4" s="14">
        <f t="shared" si="0"/>
        <v>48000</v>
      </c>
      <c r="G4" s="14"/>
      <c r="H4" s="14"/>
    </row>
    <row r="5" spans="1:8" x14ac:dyDescent="0.25">
      <c r="A5" s="15" t="s">
        <v>15</v>
      </c>
      <c r="B5" s="16" t="s">
        <v>16</v>
      </c>
      <c r="C5" s="18">
        <v>1</v>
      </c>
      <c r="D5" s="18">
        <v>2000</v>
      </c>
      <c r="E5" s="18">
        <v>12</v>
      </c>
      <c r="F5" s="19">
        <f t="shared" si="0"/>
        <v>24000</v>
      </c>
      <c r="G5" s="14"/>
      <c r="H5" s="14"/>
    </row>
    <row r="6" spans="1:8" x14ac:dyDescent="0.25">
      <c r="A6" s="5" t="s">
        <v>17</v>
      </c>
      <c r="B6" s="6" t="s">
        <v>18</v>
      </c>
      <c r="C6" s="20"/>
      <c r="D6" s="20"/>
      <c r="E6" s="20"/>
      <c r="F6" s="21">
        <f>SUM(F7:F13)</f>
        <v>668000</v>
      </c>
      <c r="G6" s="14"/>
      <c r="H6" s="14"/>
    </row>
    <row r="7" spans="1:8" ht="58.5" customHeight="1" x14ac:dyDescent="0.25">
      <c r="A7" s="10" t="s">
        <v>19</v>
      </c>
      <c r="B7" s="11" t="s">
        <v>20</v>
      </c>
      <c r="C7" s="13">
        <v>8</v>
      </c>
      <c r="D7" s="22" t="s">
        <v>21</v>
      </c>
      <c r="E7" s="23">
        <v>12</v>
      </c>
      <c r="F7" s="14">
        <f>C7*D7*E7</f>
        <v>288000</v>
      </c>
      <c r="G7" s="14"/>
      <c r="H7" s="14"/>
    </row>
    <row r="8" spans="1:8" ht="47.25" customHeight="1" x14ac:dyDescent="0.25">
      <c r="A8" s="24" t="s">
        <v>22</v>
      </c>
      <c r="B8" s="11" t="s">
        <v>23</v>
      </c>
      <c r="C8" s="13">
        <v>8</v>
      </c>
      <c r="D8" s="22" t="s">
        <v>24</v>
      </c>
      <c r="E8" s="13"/>
      <c r="F8" s="14">
        <f t="shared" ref="F8:F11" si="1">C8*D8</f>
        <v>16000</v>
      </c>
      <c r="G8" s="14"/>
      <c r="H8" s="14"/>
    </row>
    <row r="9" spans="1:8" x14ac:dyDescent="0.25">
      <c r="A9" s="24" t="s">
        <v>25</v>
      </c>
      <c r="B9" s="11" t="s">
        <v>26</v>
      </c>
      <c r="C9" s="13">
        <v>8</v>
      </c>
      <c r="D9" s="22" t="s">
        <v>27</v>
      </c>
      <c r="E9" s="13"/>
      <c r="F9" s="14">
        <f t="shared" si="1"/>
        <v>72000</v>
      </c>
      <c r="G9" s="14"/>
      <c r="H9" s="14"/>
    </row>
    <row r="10" spans="1:8" ht="72" customHeight="1" x14ac:dyDescent="0.25">
      <c r="A10" s="10" t="s">
        <v>28</v>
      </c>
      <c r="B10" s="11" t="s">
        <v>29</v>
      </c>
      <c r="C10" s="13">
        <v>8</v>
      </c>
      <c r="D10" s="22" t="s">
        <v>30</v>
      </c>
      <c r="E10" s="12"/>
      <c r="F10" s="14">
        <f t="shared" si="1"/>
        <v>68000</v>
      </c>
      <c r="G10" s="14"/>
      <c r="H10" s="14"/>
    </row>
    <row r="11" spans="1:8" ht="67.5" customHeight="1" x14ac:dyDescent="0.25">
      <c r="A11" s="26" t="s">
        <v>31</v>
      </c>
      <c r="B11" s="11" t="s">
        <v>32</v>
      </c>
      <c r="C11" s="17">
        <v>8</v>
      </c>
      <c r="D11" s="27" t="s">
        <v>33</v>
      </c>
      <c r="E11" s="28"/>
      <c r="F11" s="14">
        <f t="shared" si="1"/>
        <v>64000</v>
      </c>
      <c r="G11" s="14"/>
      <c r="H11" s="14"/>
    </row>
    <row r="12" spans="1:8" x14ac:dyDescent="0.25">
      <c r="A12" s="29" t="s">
        <v>34</v>
      </c>
      <c r="B12" s="11" t="s">
        <v>35</v>
      </c>
      <c r="C12" s="30"/>
      <c r="D12" s="30"/>
      <c r="E12" s="30"/>
      <c r="F12" s="14">
        <v>60000</v>
      </c>
      <c r="G12" s="14"/>
      <c r="H12" s="14"/>
    </row>
    <row r="13" spans="1:8" x14ac:dyDescent="0.25">
      <c r="A13" s="10" t="s">
        <v>36</v>
      </c>
      <c r="B13" s="11" t="s">
        <v>37</v>
      </c>
      <c r="C13" s="12"/>
      <c r="D13" s="12"/>
      <c r="E13" s="12"/>
      <c r="F13" s="14">
        <v>100000</v>
      </c>
      <c r="G13" s="14"/>
      <c r="H13" s="14"/>
    </row>
    <row r="14" spans="1:8" x14ac:dyDescent="0.25">
      <c r="A14" s="5" t="s">
        <v>38</v>
      </c>
      <c r="B14" s="31" t="s">
        <v>39</v>
      </c>
      <c r="C14" s="20"/>
      <c r="D14" s="20"/>
      <c r="E14" s="20"/>
      <c r="F14" s="21">
        <f>SUM(F15:F21)</f>
        <v>789600</v>
      </c>
      <c r="G14" s="14"/>
      <c r="H14" s="14"/>
    </row>
    <row r="15" spans="1:8" x14ac:dyDescent="0.25">
      <c r="A15" s="10" t="s">
        <v>40</v>
      </c>
      <c r="B15" s="11" t="s">
        <v>41</v>
      </c>
      <c r="C15" s="13">
        <v>1</v>
      </c>
      <c r="D15" s="32">
        <f>65000*30%</f>
        <v>19500</v>
      </c>
      <c r="E15" s="13">
        <v>12</v>
      </c>
      <c r="F15" s="14">
        <f t="shared" ref="F15:F19" si="2">C15*D15*E15</f>
        <v>234000</v>
      </c>
      <c r="G15" s="14"/>
      <c r="H15" s="14"/>
    </row>
    <row r="16" spans="1:8" x14ac:dyDescent="0.25">
      <c r="A16" s="10" t="s">
        <v>42</v>
      </c>
      <c r="B16" s="11" t="s">
        <v>41</v>
      </c>
      <c r="C16" s="13">
        <v>1</v>
      </c>
      <c r="D16" s="32">
        <f>45000*30%</f>
        <v>13500</v>
      </c>
      <c r="E16" s="13">
        <v>12</v>
      </c>
      <c r="F16" s="14">
        <f t="shared" si="2"/>
        <v>162000</v>
      </c>
      <c r="G16" s="14"/>
      <c r="H16" s="14"/>
    </row>
    <row r="17" spans="1:20" ht="36" customHeight="1" x14ac:dyDescent="0.25">
      <c r="A17" s="10" t="s">
        <v>43</v>
      </c>
      <c r="B17" s="11" t="s">
        <v>44</v>
      </c>
      <c r="C17" s="33">
        <v>1</v>
      </c>
      <c r="D17" s="34">
        <f>20000*30%</f>
        <v>6000</v>
      </c>
      <c r="E17" s="33">
        <v>12</v>
      </c>
      <c r="F17" s="14">
        <f t="shared" si="2"/>
        <v>72000</v>
      </c>
      <c r="G17" s="14"/>
      <c r="H17" s="14"/>
    </row>
    <row r="18" spans="1:20" x14ac:dyDescent="0.25">
      <c r="A18" s="10" t="s">
        <v>45</v>
      </c>
      <c r="B18" s="11" t="s">
        <v>46</v>
      </c>
      <c r="C18" s="13">
        <v>1</v>
      </c>
      <c r="D18" s="32">
        <v>9200</v>
      </c>
      <c r="E18" s="13">
        <v>12</v>
      </c>
      <c r="F18" s="14">
        <f t="shared" si="2"/>
        <v>110400</v>
      </c>
      <c r="G18" s="14"/>
      <c r="H18" s="14"/>
    </row>
    <row r="19" spans="1:20" x14ac:dyDescent="0.25">
      <c r="A19" s="10" t="s">
        <v>47</v>
      </c>
      <c r="B19" s="11" t="s">
        <v>48</v>
      </c>
      <c r="C19" s="13">
        <v>1</v>
      </c>
      <c r="D19" s="12">
        <f>27000*30%</f>
        <v>8100</v>
      </c>
      <c r="E19" s="13">
        <v>12</v>
      </c>
      <c r="F19" s="14">
        <f t="shared" si="2"/>
        <v>97200</v>
      </c>
      <c r="G19" s="14"/>
      <c r="H19" s="14"/>
    </row>
    <row r="20" spans="1:20" x14ac:dyDescent="0.25">
      <c r="A20" s="10" t="s">
        <v>49</v>
      </c>
      <c r="B20" s="35" t="s">
        <v>50</v>
      </c>
      <c r="C20" s="12"/>
      <c r="D20" s="32">
        <v>5500</v>
      </c>
      <c r="E20" s="13">
        <v>12</v>
      </c>
      <c r="F20" s="14">
        <f t="shared" ref="F20:F21" si="3">D20*E20</f>
        <v>66000</v>
      </c>
      <c r="G20" s="14"/>
      <c r="H20" s="14"/>
    </row>
    <row r="21" spans="1:20" x14ac:dyDescent="0.25">
      <c r="A21" s="10" t="s">
        <v>51</v>
      </c>
      <c r="B21" s="11" t="s">
        <v>52</v>
      </c>
      <c r="C21" s="12"/>
      <c r="D21" s="32">
        <v>4000</v>
      </c>
      <c r="E21" s="13">
        <v>12</v>
      </c>
      <c r="F21" s="14">
        <f t="shared" si="3"/>
        <v>48000</v>
      </c>
      <c r="G21" s="14"/>
      <c r="H21" s="14"/>
    </row>
    <row r="22" spans="1:20" x14ac:dyDescent="0.25">
      <c r="A22" s="5" t="s">
        <v>53</v>
      </c>
      <c r="B22" s="6" t="s">
        <v>54</v>
      </c>
      <c r="C22" s="20"/>
      <c r="D22" s="20"/>
      <c r="E22" s="20"/>
      <c r="F22" s="21">
        <v>70000</v>
      </c>
      <c r="G22" s="14"/>
      <c r="H22" s="14"/>
    </row>
    <row r="23" spans="1:20" x14ac:dyDescent="0.25">
      <c r="A23" s="24" t="s">
        <v>55</v>
      </c>
      <c r="B23" s="11" t="s">
        <v>56</v>
      </c>
      <c r="C23" s="12"/>
      <c r="D23" s="12"/>
      <c r="E23" s="12"/>
      <c r="F23" s="14">
        <v>70000</v>
      </c>
      <c r="G23" s="14"/>
      <c r="H23" s="14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1:20" x14ac:dyDescent="0.25">
      <c r="A24" s="5" t="s">
        <v>57</v>
      </c>
      <c r="B24" s="38" t="s">
        <v>58</v>
      </c>
      <c r="C24" s="39"/>
      <c r="D24" s="39"/>
      <c r="E24" s="39"/>
      <c r="F24" s="21">
        <f>SUM(F25:F28)</f>
        <v>365000</v>
      </c>
      <c r="G24" s="14"/>
      <c r="H24" s="14"/>
    </row>
    <row r="25" spans="1:20" x14ac:dyDescent="0.25">
      <c r="A25" s="24" t="s">
        <v>59</v>
      </c>
      <c r="B25" s="11" t="s">
        <v>60</v>
      </c>
      <c r="C25" s="12"/>
      <c r="D25" s="12"/>
      <c r="E25" s="12"/>
      <c r="F25" s="25">
        <v>150000</v>
      </c>
      <c r="G25" s="14"/>
      <c r="H25" s="14"/>
    </row>
    <row r="26" spans="1:20" x14ac:dyDescent="0.25">
      <c r="A26" s="24" t="s">
        <v>61</v>
      </c>
      <c r="B26" s="11" t="s">
        <v>62</v>
      </c>
      <c r="C26" s="12"/>
      <c r="D26" s="12"/>
      <c r="E26" s="12"/>
      <c r="F26" s="25">
        <v>75000</v>
      </c>
      <c r="G26" s="14"/>
      <c r="H26" s="14"/>
    </row>
    <row r="27" spans="1:20" x14ac:dyDescent="0.25">
      <c r="A27" s="24" t="s">
        <v>63</v>
      </c>
      <c r="B27" s="11" t="s">
        <v>64</v>
      </c>
      <c r="C27" s="12"/>
      <c r="D27" s="12"/>
      <c r="E27" s="12"/>
      <c r="F27" s="25">
        <v>100000</v>
      </c>
      <c r="G27" s="14"/>
      <c r="H27" s="14"/>
    </row>
    <row r="28" spans="1:20" x14ac:dyDescent="0.25">
      <c r="A28" s="24" t="s">
        <v>65</v>
      </c>
      <c r="B28" s="11" t="s">
        <v>66</v>
      </c>
      <c r="C28" s="12"/>
      <c r="D28" s="12"/>
      <c r="E28" s="12"/>
      <c r="F28" s="25">
        <v>40000</v>
      </c>
      <c r="G28" s="14"/>
      <c r="H28" s="14"/>
    </row>
    <row r="29" spans="1:20" x14ac:dyDescent="0.25">
      <c r="A29" s="5" t="s">
        <v>67</v>
      </c>
      <c r="B29" s="6" t="s">
        <v>68</v>
      </c>
      <c r="C29" s="36"/>
      <c r="D29" s="36"/>
      <c r="E29" s="36"/>
      <c r="F29" s="21">
        <f>F2+F6+F14+F22+F24</f>
        <v>2915960</v>
      </c>
      <c r="G29" s="14"/>
      <c r="H29" s="14"/>
    </row>
    <row r="30" spans="1:20" ht="110.25" x14ac:dyDescent="0.25">
      <c r="A30" s="40"/>
      <c r="B30" s="41" t="s">
        <v>69</v>
      </c>
      <c r="C30" s="25"/>
      <c r="D30" s="25" t="s">
        <v>70</v>
      </c>
      <c r="E30" s="25"/>
      <c r="F30" s="14">
        <f>F29*6%</f>
        <v>174957.6</v>
      </c>
      <c r="G30" s="14"/>
      <c r="H30" s="14"/>
    </row>
    <row r="31" spans="1:20" x14ac:dyDescent="0.25">
      <c r="A31" s="40"/>
      <c r="B31" s="11" t="s">
        <v>71</v>
      </c>
      <c r="C31" s="25"/>
      <c r="D31" s="25" t="s">
        <v>72</v>
      </c>
      <c r="E31" s="25"/>
      <c r="F31" s="14">
        <f>F29*2%</f>
        <v>58319.200000000004</v>
      </c>
      <c r="G31" s="14"/>
      <c r="H31" s="14"/>
    </row>
    <row r="32" spans="1:20" x14ac:dyDescent="0.25">
      <c r="A32" s="42"/>
      <c r="B32" s="6" t="s">
        <v>73</v>
      </c>
      <c r="C32" s="36"/>
      <c r="D32" s="36"/>
      <c r="E32" s="36"/>
      <c r="F32" s="6">
        <f>F29+F30+F31</f>
        <v>3149236.8000000003</v>
      </c>
      <c r="G32" s="14"/>
      <c r="H32" s="14"/>
    </row>
    <row r="35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ANANYA</cp:lastModifiedBy>
  <dcterms:modified xsi:type="dcterms:W3CDTF">2025-03-22T10:28:54Z</dcterms:modified>
</cp:coreProperties>
</file>