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KGBV prelim area Stat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<sst xmlns="http://schemas.openxmlformats.org/spreadsheetml/2006/main" count="132" uniqueCount="122">
  <si>
    <t>KGBV in Uttar Pradesh by Mahila Samakhya</t>
  </si>
  <si>
    <t>Area statement for design of schools.</t>
  </si>
  <si>
    <t>S.no.</t>
  </si>
  <si>
    <t>Number of spaces</t>
  </si>
  <si>
    <t>Carpet Area</t>
  </si>
  <si>
    <t>Remarks</t>
  </si>
  <si>
    <t>A</t>
  </si>
  <si>
    <t>B</t>
  </si>
  <si>
    <t>C</t>
  </si>
  <si>
    <t>D</t>
  </si>
  <si>
    <t>E</t>
  </si>
  <si>
    <t>F</t>
  </si>
  <si>
    <t>G</t>
  </si>
  <si>
    <t>H</t>
  </si>
  <si>
    <t>Total carpet area (D x 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</si>
  <si>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</si>
  <si>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</si>
  <si>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</si>
  <si>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</si>
  <si>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</si>
  <si>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</si>
  <si>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</si>
  <si>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</si>
  <si>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</si>
  <si>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</si>
  <si>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</si>
  <si>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</si>
  <si>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</si>
  <si>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</si>
  <si>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</si>
  <si>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</si>
  <si>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</si>
  <si>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</si>
  <si>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</si>
  <si>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</si>
  <si>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</si>
  <si>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</si>
  <si>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</si>
  <si>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</si>
  <si>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</si>
  <si>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</si>
  <si>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All areas in sq.m</t>
  </si>
  <si>
    <t>For activity based learning 1.5 sqm per child. Above national norm</t>
  </si>
  <si>
    <t>Furniture based seating. Stacks for library. Display areas. TLM preparation for teachers. All at 1.5 sqm per user</t>
  </si>
  <si>
    <t>For activity based learning 1.5 sqm per child. Above national norm for straight row seating.</t>
  </si>
  <si>
    <t xml:space="preserve">Grade VII. About 30 children. </t>
  </si>
  <si>
    <t xml:space="preserve">Grade VIII. About 30 children. </t>
  </si>
  <si>
    <t>MS to clarify the pattern of enrolment across grades</t>
  </si>
  <si>
    <t>Based on discussion with MS and ASHA on 190906 at Delhi</t>
  </si>
  <si>
    <t>Multiple use activity based circulation spaces for various spillover activities, activities in outdoors or semi-open spaces in different seasons</t>
  </si>
  <si>
    <t>Activity Space with design strength</t>
  </si>
  <si>
    <t>Total built up area (F + area under walls and storage)</t>
  </si>
  <si>
    <t>Grade VI. About 40 children. Higher enrolment due to initial / entry level grade.</t>
  </si>
  <si>
    <t>Recreation room and vocational centre - an enclosed room with semi-open areas as well for vocational activities. For 30 children and 2 to 4 instructors</t>
  </si>
  <si>
    <t>Infirmary with two beds, sink, storage</t>
  </si>
  <si>
    <t>5 sqm per bed space</t>
  </si>
  <si>
    <t>Teacher's staff room for upto 8 teachers</t>
  </si>
  <si>
    <t>this space can also be clubbed with resource room as is done in many schools which do away with this space.</t>
  </si>
  <si>
    <t>Administrative room for general administration by two staff.</t>
  </si>
  <si>
    <t>Academic area</t>
  </si>
  <si>
    <t>Residential area</t>
  </si>
  <si>
    <t>Toilet provision</t>
  </si>
  <si>
    <t>Stores</t>
  </si>
  <si>
    <t>Enclosed hall</t>
  </si>
  <si>
    <t>General circulation space</t>
  </si>
  <si>
    <t>Two drinking water points per 20 children @ 1 sq.m per point</t>
  </si>
  <si>
    <t>Calculated @ 25% of area for spaces given in 6-13.</t>
  </si>
  <si>
    <t>Dormitory for 35 children complete with storage</t>
  </si>
  <si>
    <t>the area can be slightly more than half if bunker beds (two tier beds) are used.</t>
  </si>
  <si>
    <t>Bathing facility</t>
  </si>
  <si>
    <t>this can also be community bathing facility if it is culturally acceptable.</t>
  </si>
  <si>
    <t>One bathing block for every 10 children @ 2 sqm per block</t>
  </si>
  <si>
    <t>One toilet block for every 25 children with washing facility @ 5 sq.m per block</t>
  </si>
  <si>
    <t>One toilet block for every 10 children with washing facility @ 5 sq.m per block</t>
  </si>
  <si>
    <t xml:space="preserve">Kitchen </t>
  </si>
  <si>
    <t>Equipped with store, washing, storage facility along with serving counter</t>
  </si>
  <si>
    <t>Dinning space</t>
  </si>
  <si>
    <t>House keeping store</t>
  </si>
  <si>
    <t>For storing house keeping stuff</t>
  </si>
  <si>
    <t>For seating of 50 children. To be served in two shifts</t>
  </si>
  <si>
    <t>Residence for warden</t>
  </si>
  <si>
    <t>Residential teachers in hostel</t>
  </si>
  <si>
    <t>Common toilet and bath for teachers and staff members</t>
  </si>
  <si>
    <t>One toilet, one bathroom , one wash space</t>
  </si>
  <si>
    <t>Computer lab can be part of the resource room.</t>
  </si>
  <si>
    <t>Warden office</t>
  </si>
  <si>
    <t>Calculated @ 25% of area for spaces given in 15-25.</t>
  </si>
  <si>
    <t>Cost of project</t>
  </si>
  <si>
    <t>Civil works</t>
  </si>
  <si>
    <t>Site development</t>
  </si>
  <si>
    <t>Electrical works</t>
  </si>
  <si>
    <t>Calculation Basis</t>
  </si>
  <si>
    <t>Plumbing and sanitation</t>
  </si>
  <si>
    <t>Supervision cost</t>
  </si>
  <si>
    <t>Head</t>
  </si>
  <si>
    <t>Calculation basis</t>
  </si>
  <si>
    <t>@ 5% of cost of civil works</t>
  </si>
  <si>
    <t>@ 8% of cost of civil works</t>
  </si>
  <si>
    <t>Area</t>
  </si>
  <si>
    <t>Cost</t>
  </si>
  <si>
    <t>@ 1% of cost of cosntruction</t>
  </si>
  <si>
    <t>Rs 4000 per sq.m</t>
  </si>
  <si>
    <t>5% of A</t>
  </si>
  <si>
    <t>8% of A</t>
  </si>
  <si>
    <t>1% of A+B+C+D</t>
  </si>
  <si>
    <t>TOTAL cost</t>
  </si>
  <si>
    <t>MS to decide on prioritization of space provision and phasing</t>
  </si>
  <si>
    <t>Resource room cum library for children and teacher. About total 40 simultaneous users. Small computer lab</t>
  </si>
  <si>
    <t>Traditionally circulation area is taken as only 25% of the built up area, with the assumption that it is used only for movement.</t>
  </si>
  <si>
    <t>For seating, pantry and general discussion table, 1.5 sqm per teacher</t>
  </si>
  <si>
    <t>Drinking water points</t>
  </si>
  <si>
    <t>Different types of stores - for stationary supplies, general distribution material, files, junk, etc.</t>
  </si>
  <si>
    <t xml:space="preserve"> for about 150 people. Calculated @ 0.9 sqm per person for seating and circulation and additional are for stage, etc.</t>
  </si>
  <si>
    <t xml:space="preserve">This can be later phase space. Can be used for community gatherings as well. </t>
  </si>
  <si>
    <t xml:space="preserve">Comfortable area to sleep + area for circulation around +area for storage totaling to 3.04 sqm per child </t>
  </si>
  <si>
    <t>This space can be discussed. The corridors and semi open spaces can be designed such that serving can take place there.</t>
  </si>
  <si>
    <t>residential facility for a family of 4 people. Two bedroom facility</t>
  </si>
  <si>
    <t>4 accommodations for teachers in one room unit with common space</t>
  </si>
  <si>
    <t>Residential staff in school 1 chowkidar and 2 cooks</t>
  </si>
  <si>
    <t>3 accommodations for staff</t>
  </si>
  <si>
    <t>This usually works out same as the combined total area of enclosed classrooms spaces if used for the purpose stated. Taken here as 45% of all the above</t>
  </si>
  <si>
    <t>Vocational area and recreational room to have indoor play equipment like TT, chess, etc. TV, seating, etc. Calculated at about 1.8 sqm per user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</si>
</sst>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 quotePrefix="1">
      <alignment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6" xfId="0" applyBorder="1" applyAlignment="1" quotePrefix="1">
      <alignment/>
    </xf>
    <xf numFmtId="0" fontId="0" fillId="0" borderId="7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top" wrapText="1"/>
    </xf>
    <xf numFmtId="1" fontId="0" fillId="0" borderId="12" xfId="0" applyNumberFormat="1" applyBorder="1" applyAlignment="1">
      <alignment horizontal="right" vertical="center"/>
    </xf>
    <xf numFmtId="0" fontId="0" fillId="0" borderId="12" xfId="0" applyBorder="1" applyAlignment="1" quotePrefix="1">
      <alignment vertical="top" wrapText="1"/>
    </xf>
    <xf numFmtId="1" fontId="0" fillId="0" borderId="12" xfId="0" applyNumberForma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quotePrefix="1">
      <alignment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/>
    </xf>
    <xf numFmtId="1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25">
      <selection activeCell="D11" sqref="D11"/>
    </sheetView>
  </sheetViews>
  <sheetFormatPr defaultColWidth="9.140625" defaultRowHeight="12.75"/>
  <cols>
    <col min="1" max="1" width="5.7109375" style="0" customWidth="1"/>
    <col min="2" max="2" width="25.00390625" style="0" customWidth="1"/>
    <col min="3" max="3" width="21.00390625" style="0" customWidth="1"/>
    <col min="4" max="4" width="15.421875" style="0" customWidth="1"/>
    <col min="5" max="5" width="17.421875" style="0" bestFit="1" customWidth="1"/>
    <col min="6" max="6" width="16.140625" style="0" bestFit="1" customWidth="1"/>
    <col min="7" max="7" width="18.00390625" style="0" bestFit="1" customWidth="1"/>
    <col min="8" max="8" width="20.8515625" style="0" customWidth="1"/>
  </cols>
  <sheetData>
    <row r="2" ht="18">
      <c r="A2" s="2" t="s">
        <v>0</v>
      </c>
    </row>
    <row r="3" spans="1:6" s="1" customFormat="1" ht="15.75">
      <c r="A3" s="6" t="s">
        <v>1</v>
      </c>
      <c r="F3" s="1" t="s">
        <v>48</v>
      </c>
    </row>
    <row r="4" ht="13.5" thickBot="1">
      <c r="A4" s="7" t="s">
        <v>41</v>
      </c>
    </row>
    <row r="5" spans="1:8" s="3" customFormat="1" ht="12.75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5" t="s">
        <v>13</v>
      </c>
    </row>
    <row r="6" spans="1:8" s="4" customFormat="1" ht="39" thickBot="1">
      <c r="A6" s="31" t="s">
        <v>2</v>
      </c>
      <c r="B6" s="32" t="s">
        <v>50</v>
      </c>
      <c r="C6" s="32" t="s">
        <v>91</v>
      </c>
      <c r="D6" s="32" t="s">
        <v>4</v>
      </c>
      <c r="E6" s="32" t="s">
        <v>3</v>
      </c>
      <c r="F6" s="32" t="s">
        <v>14</v>
      </c>
      <c r="G6" s="32" t="s">
        <v>51</v>
      </c>
      <c r="H6" s="33" t="s">
        <v>5</v>
      </c>
    </row>
    <row r="7" spans="1:8" s="4" customFormat="1" ht="51.75" thickBot="1">
      <c r="A7" s="34" t="s">
        <v>59</v>
      </c>
      <c r="B7" s="35"/>
      <c r="C7" s="36"/>
      <c r="D7" s="36"/>
      <c r="E7" s="36"/>
      <c r="F7" s="37">
        <f>SUM(F8:F21)</f>
        <v>722.25</v>
      </c>
      <c r="G7" s="37">
        <f>SUM(G8:G21)</f>
        <v>830.5875</v>
      </c>
      <c r="H7" s="38" t="s">
        <v>106</v>
      </c>
    </row>
    <row r="8" spans="1:8" ht="45">
      <c r="A8" s="16" t="s">
        <v>15</v>
      </c>
      <c r="B8" s="17" t="s">
        <v>52</v>
      </c>
      <c r="C8" s="18" t="s">
        <v>44</v>
      </c>
      <c r="D8" s="19">
        <f>40*1.5</f>
        <v>60</v>
      </c>
      <c r="E8" s="19">
        <v>1</v>
      </c>
      <c r="F8" s="19">
        <f>D8*E8</f>
        <v>60</v>
      </c>
      <c r="G8" s="20">
        <f>F8*1.15</f>
        <v>69</v>
      </c>
      <c r="H8" s="21" t="s">
        <v>47</v>
      </c>
    </row>
    <row r="9" spans="1:8" ht="33.75">
      <c r="A9" s="16" t="s">
        <v>16</v>
      </c>
      <c r="B9" s="17" t="s">
        <v>45</v>
      </c>
      <c r="C9" s="18" t="s">
        <v>42</v>
      </c>
      <c r="D9" s="19">
        <f>30*1.5</f>
        <v>45</v>
      </c>
      <c r="E9" s="19">
        <v>1</v>
      </c>
      <c r="F9" s="19">
        <f aca="true" t="shared" si="0" ref="F9:F34">D9*E9</f>
        <v>45</v>
      </c>
      <c r="G9" s="20">
        <f aca="true" t="shared" si="1" ref="G9:G21">F9*1.15</f>
        <v>51.74999999999999</v>
      </c>
      <c r="H9" s="21"/>
    </row>
    <row r="10" spans="1:8" ht="33.75">
      <c r="A10" s="16" t="s">
        <v>17</v>
      </c>
      <c r="B10" s="17" t="s">
        <v>46</v>
      </c>
      <c r="C10" s="18" t="s">
        <v>42</v>
      </c>
      <c r="D10" s="19">
        <f>30*1.5</f>
        <v>45</v>
      </c>
      <c r="E10" s="19">
        <v>1</v>
      </c>
      <c r="F10" s="19">
        <f t="shared" si="0"/>
        <v>45</v>
      </c>
      <c r="G10" s="20">
        <f t="shared" si="1"/>
        <v>51.74999999999999</v>
      </c>
      <c r="H10" s="21"/>
    </row>
    <row r="11" spans="1:8" ht="56.25">
      <c r="A11" s="16" t="s">
        <v>18</v>
      </c>
      <c r="B11" s="17" t="s">
        <v>107</v>
      </c>
      <c r="C11" s="18" t="s">
        <v>43</v>
      </c>
      <c r="D11" s="19">
        <f>40*1.5</f>
        <v>60</v>
      </c>
      <c r="E11" s="19">
        <v>1</v>
      </c>
      <c r="F11" s="19">
        <f t="shared" si="0"/>
        <v>60</v>
      </c>
      <c r="G11" s="20">
        <f t="shared" si="1"/>
        <v>69</v>
      </c>
      <c r="H11" s="21" t="s">
        <v>84</v>
      </c>
    </row>
    <row r="12" spans="1:8" ht="76.5">
      <c r="A12" s="16" t="s">
        <v>19</v>
      </c>
      <c r="B12" s="17" t="s">
        <v>49</v>
      </c>
      <c r="C12" s="18" t="s">
        <v>120</v>
      </c>
      <c r="D12" s="19">
        <f>SUM(D8:D11)*0.45</f>
        <v>94.5</v>
      </c>
      <c r="E12" s="19">
        <v>1</v>
      </c>
      <c r="F12" s="19">
        <f t="shared" si="0"/>
        <v>94.5</v>
      </c>
      <c r="G12" s="20">
        <f t="shared" si="1"/>
        <v>108.675</v>
      </c>
      <c r="H12" s="21" t="s">
        <v>108</v>
      </c>
    </row>
    <row r="13" spans="1:8" ht="89.25">
      <c r="A13" s="16" t="s">
        <v>20</v>
      </c>
      <c r="B13" s="17" t="s">
        <v>53</v>
      </c>
      <c r="C13" s="18" t="s">
        <v>121</v>
      </c>
      <c r="D13" s="19">
        <f>34*1.8</f>
        <v>61.2</v>
      </c>
      <c r="E13" s="19">
        <v>1</v>
      </c>
      <c r="F13" s="19">
        <f t="shared" si="0"/>
        <v>61.2</v>
      </c>
      <c r="G13" s="20">
        <f t="shared" si="1"/>
        <v>70.38</v>
      </c>
      <c r="H13" s="21"/>
    </row>
    <row r="14" spans="1:8" ht="25.5">
      <c r="A14" s="16" t="s">
        <v>21</v>
      </c>
      <c r="B14" s="17" t="s">
        <v>54</v>
      </c>
      <c r="C14" s="18" t="s">
        <v>55</v>
      </c>
      <c r="D14" s="19">
        <f>2*5</f>
        <v>10</v>
      </c>
      <c r="E14" s="19">
        <v>1</v>
      </c>
      <c r="F14" s="20">
        <f t="shared" si="0"/>
        <v>10</v>
      </c>
      <c r="G14" s="20">
        <f t="shared" si="1"/>
        <v>11.5</v>
      </c>
      <c r="H14" s="21"/>
    </row>
    <row r="15" spans="1:8" ht="56.25">
      <c r="A15" s="16" t="s">
        <v>22</v>
      </c>
      <c r="B15" s="17" t="s">
        <v>56</v>
      </c>
      <c r="C15" s="18" t="s">
        <v>109</v>
      </c>
      <c r="D15" s="19">
        <f>8*1.5</f>
        <v>12</v>
      </c>
      <c r="E15" s="19">
        <v>1</v>
      </c>
      <c r="F15" s="20">
        <f t="shared" si="0"/>
        <v>12</v>
      </c>
      <c r="G15" s="20">
        <f t="shared" si="1"/>
        <v>13.799999999999999</v>
      </c>
      <c r="H15" s="21" t="s">
        <v>57</v>
      </c>
    </row>
    <row r="16" spans="1:8" ht="38.25">
      <c r="A16" s="16" t="s">
        <v>23</v>
      </c>
      <c r="B16" s="17" t="s">
        <v>58</v>
      </c>
      <c r="C16" s="18"/>
      <c r="D16" s="19">
        <v>14</v>
      </c>
      <c r="E16" s="19">
        <v>1</v>
      </c>
      <c r="F16" s="20">
        <f t="shared" si="0"/>
        <v>14</v>
      </c>
      <c r="G16" s="20">
        <f t="shared" si="1"/>
        <v>16.099999999999998</v>
      </c>
      <c r="H16" s="21"/>
    </row>
    <row r="17" spans="1:8" ht="33.75">
      <c r="A17" s="16" t="s">
        <v>24</v>
      </c>
      <c r="B17" s="17" t="s">
        <v>61</v>
      </c>
      <c r="C17" s="18" t="s">
        <v>72</v>
      </c>
      <c r="D17" s="19">
        <v>5</v>
      </c>
      <c r="E17" s="19">
        <v>4</v>
      </c>
      <c r="F17" s="20">
        <f t="shared" si="0"/>
        <v>20</v>
      </c>
      <c r="G17" s="20">
        <f t="shared" si="1"/>
        <v>23</v>
      </c>
      <c r="H17" s="21"/>
    </row>
    <row r="18" spans="1:8" ht="33.75">
      <c r="A18" s="16" t="s">
        <v>25</v>
      </c>
      <c r="B18" s="17" t="s">
        <v>110</v>
      </c>
      <c r="C18" s="18" t="s">
        <v>65</v>
      </c>
      <c r="D18" s="19">
        <v>1</v>
      </c>
      <c r="E18" s="19">
        <v>10</v>
      </c>
      <c r="F18" s="20">
        <f t="shared" si="0"/>
        <v>10</v>
      </c>
      <c r="G18" s="20">
        <f t="shared" si="1"/>
        <v>11.5</v>
      </c>
      <c r="H18" s="21"/>
    </row>
    <row r="19" spans="1:8" ht="45">
      <c r="A19" s="16" t="s">
        <v>26</v>
      </c>
      <c r="B19" s="17" t="s">
        <v>62</v>
      </c>
      <c r="C19" s="18" t="s">
        <v>111</v>
      </c>
      <c r="D19" s="19">
        <v>12</v>
      </c>
      <c r="E19" s="19">
        <v>3</v>
      </c>
      <c r="F19" s="20">
        <f t="shared" si="0"/>
        <v>36</v>
      </c>
      <c r="G19" s="20">
        <f t="shared" si="1"/>
        <v>41.4</v>
      </c>
      <c r="H19" s="21"/>
    </row>
    <row r="20" spans="1:8" ht="56.25">
      <c r="A20" s="16" t="s">
        <v>27</v>
      </c>
      <c r="B20" s="17" t="s">
        <v>63</v>
      </c>
      <c r="C20" s="18" t="s">
        <v>112</v>
      </c>
      <c r="D20" s="19">
        <f>150*0.9+6*6</f>
        <v>171</v>
      </c>
      <c r="E20" s="19">
        <v>1</v>
      </c>
      <c r="F20" s="20">
        <f>D20*E20</f>
        <v>171</v>
      </c>
      <c r="G20" s="20">
        <f t="shared" si="1"/>
        <v>196.64999999999998</v>
      </c>
      <c r="H20" s="21" t="s">
        <v>113</v>
      </c>
    </row>
    <row r="21" spans="1:8" ht="23.25" thickBot="1">
      <c r="A21" s="24" t="s">
        <v>28</v>
      </c>
      <c r="B21" s="25" t="s">
        <v>64</v>
      </c>
      <c r="C21" s="26" t="s">
        <v>66</v>
      </c>
      <c r="D21" s="27"/>
      <c r="E21" s="27"/>
      <c r="F21" s="28">
        <f>SUM(F13:F20)*0.25</f>
        <v>83.55</v>
      </c>
      <c r="G21" s="28">
        <f t="shared" si="1"/>
        <v>96.0825</v>
      </c>
      <c r="H21" s="30"/>
    </row>
    <row r="22" spans="1:8" ht="13.5" thickBot="1">
      <c r="A22" s="16"/>
      <c r="B22" s="17"/>
      <c r="C22" s="18"/>
      <c r="D22" s="19"/>
      <c r="E22" s="19"/>
      <c r="F22" s="20"/>
      <c r="G22" s="20"/>
      <c r="H22" s="21"/>
    </row>
    <row r="23" spans="1:8" ht="13.5" thickBot="1">
      <c r="A23" s="62" t="s">
        <v>60</v>
      </c>
      <c r="B23" s="63"/>
      <c r="C23" s="64"/>
      <c r="D23" s="65"/>
      <c r="E23" s="65"/>
      <c r="F23" s="66">
        <f>SUM(F24:F35)</f>
        <v>736.5</v>
      </c>
      <c r="G23" s="66">
        <f>F23*1.15</f>
        <v>846.9749999999999</v>
      </c>
      <c r="H23" s="67"/>
    </row>
    <row r="24" spans="1:8" ht="45">
      <c r="A24" s="16" t="s">
        <v>29</v>
      </c>
      <c r="B24" s="17" t="s">
        <v>67</v>
      </c>
      <c r="C24" s="18" t="s">
        <v>114</v>
      </c>
      <c r="D24" s="22">
        <f>35*(1.8*(0.9+0.3)+1.3*0.4+0.6*0.6)</f>
        <v>106.4</v>
      </c>
      <c r="E24" s="19">
        <v>3</v>
      </c>
      <c r="F24" s="20">
        <f>D24*E24</f>
        <v>319.20000000000005</v>
      </c>
      <c r="G24" s="23">
        <f aca="true" t="shared" si="2" ref="G24:G35">F24*1.15</f>
        <v>367.08000000000004</v>
      </c>
      <c r="H24" s="21" t="s">
        <v>68</v>
      </c>
    </row>
    <row r="25" spans="1:8" ht="33.75">
      <c r="A25" s="16" t="s">
        <v>30</v>
      </c>
      <c r="B25" s="17" t="s">
        <v>61</v>
      </c>
      <c r="C25" s="18" t="s">
        <v>73</v>
      </c>
      <c r="D25" s="19">
        <v>5</v>
      </c>
      <c r="E25" s="19">
        <v>10</v>
      </c>
      <c r="F25" s="20">
        <f>D25*E25</f>
        <v>50</v>
      </c>
      <c r="G25" s="23">
        <f t="shared" si="2"/>
        <v>57.49999999999999</v>
      </c>
      <c r="H25" s="21"/>
    </row>
    <row r="26" spans="1:8" ht="33.75">
      <c r="A26" s="16" t="s">
        <v>31</v>
      </c>
      <c r="B26" s="17" t="s">
        <v>69</v>
      </c>
      <c r="C26" s="18" t="s">
        <v>71</v>
      </c>
      <c r="D26" s="19">
        <v>2</v>
      </c>
      <c r="E26" s="19">
        <v>10</v>
      </c>
      <c r="F26" s="20">
        <f t="shared" si="0"/>
        <v>20</v>
      </c>
      <c r="G26" s="23">
        <f t="shared" si="2"/>
        <v>23</v>
      </c>
      <c r="H26" s="21" t="s">
        <v>70</v>
      </c>
    </row>
    <row r="27" spans="1:8" ht="33.75">
      <c r="A27" s="16" t="s">
        <v>32</v>
      </c>
      <c r="B27" s="17" t="s">
        <v>74</v>
      </c>
      <c r="C27" s="18" t="s">
        <v>75</v>
      </c>
      <c r="D27" s="19">
        <v>38</v>
      </c>
      <c r="E27" s="19">
        <v>1</v>
      </c>
      <c r="F27" s="20">
        <f t="shared" si="0"/>
        <v>38</v>
      </c>
      <c r="G27" s="23">
        <f t="shared" si="2"/>
        <v>43.699999999999996</v>
      </c>
      <c r="H27" s="21"/>
    </row>
    <row r="28" spans="1:8" ht="67.5">
      <c r="A28" s="16" t="s">
        <v>33</v>
      </c>
      <c r="B28" s="17" t="s">
        <v>76</v>
      </c>
      <c r="C28" s="18" t="s">
        <v>79</v>
      </c>
      <c r="D28" s="19"/>
      <c r="E28" s="19"/>
      <c r="F28" s="20">
        <f t="shared" si="0"/>
        <v>0</v>
      </c>
      <c r="G28" s="23">
        <f t="shared" si="2"/>
        <v>0</v>
      </c>
      <c r="H28" s="21" t="s">
        <v>115</v>
      </c>
    </row>
    <row r="29" spans="1:8" ht="22.5">
      <c r="A29" s="16" t="s">
        <v>34</v>
      </c>
      <c r="B29" s="17" t="s">
        <v>77</v>
      </c>
      <c r="C29" s="18" t="s">
        <v>78</v>
      </c>
      <c r="D29" s="19">
        <f>D19</f>
        <v>12</v>
      </c>
      <c r="E29" s="19">
        <v>1</v>
      </c>
      <c r="F29" s="20">
        <f t="shared" si="0"/>
        <v>12</v>
      </c>
      <c r="G29" s="23">
        <f t="shared" si="2"/>
        <v>13.799999999999999</v>
      </c>
      <c r="H29" s="21"/>
    </row>
    <row r="30" spans="1:8" ht="33.75">
      <c r="A30" s="16" t="s">
        <v>35</v>
      </c>
      <c r="B30" s="17" t="s">
        <v>80</v>
      </c>
      <c r="C30" s="18" t="s">
        <v>116</v>
      </c>
      <c r="D30" s="19">
        <v>60</v>
      </c>
      <c r="E30" s="19">
        <v>1</v>
      </c>
      <c r="F30" s="20">
        <f t="shared" si="0"/>
        <v>60</v>
      </c>
      <c r="G30" s="23">
        <f t="shared" si="2"/>
        <v>69</v>
      </c>
      <c r="H30" s="21"/>
    </row>
    <row r="31" spans="1:8" ht="33.75">
      <c r="A31" s="16" t="s">
        <v>36</v>
      </c>
      <c r="B31" s="17" t="s">
        <v>81</v>
      </c>
      <c r="C31" s="18" t="s">
        <v>117</v>
      </c>
      <c r="D31" s="19">
        <v>10</v>
      </c>
      <c r="E31" s="19">
        <v>4</v>
      </c>
      <c r="F31" s="20">
        <f t="shared" si="0"/>
        <v>40</v>
      </c>
      <c r="G31" s="23">
        <f t="shared" si="2"/>
        <v>46</v>
      </c>
      <c r="H31" s="21"/>
    </row>
    <row r="32" spans="1:8" ht="25.5">
      <c r="A32" s="16" t="s">
        <v>37</v>
      </c>
      <c r="B32" s="17" t="s">
        <v>82</v>
      </c>
      <c r="C32" s="18" t="s">
        <v>83</v>
      </c>
      <c r="D32" s="19">
        <v>14</v>
      </c>
      <c r="E32" s="19">
        <v>1</v>
      </c>
      <c r="F32" s="20">
        <f t="shared" si="0"/>
        <v>14</v>
      </c>
      <c r="G32" s="23">
        <f t="shared" si="2"/>
        <v>16.099999999999998</v>
      </c>
      <c r="H32" s="21"/>
    </row>
    <row r="33" spans="1:8" ht="25.5">
      <c r="A33" s="16" t="s">
        <v>38</v>
      </c>
      <c r="B33" s="17" t="s">
        <v>118</v>
      </c>
      <c r="C33" s="18" t="s">
        <v>119</v>
      </c>
      <c r="D33" s="19">
        <v>8</v>
      </c>
      <c r="E33" s="19">
        <v>3</v>
      </c>
      <c r="F33" s="20">
        <f t="shared" si="0"/>
        <v>24</v>
      </c>
      <c r="G33" s="23">
        <f t="shared" si="2"/>
        <v>27.599999999999998</v>
      </c>
      <c r="H33" s="21"/>
    </row>
    <row r="34" spans="1:8" ht="12.75">
      <c r="A34" s="16" t="s">
        <v>39</v>
      </c>
      <c r="B34" s="17" t="s">
        <v>85</v>
      </c>
      <c r="C34" s="18"/>
      <c r="D34" s="19">
        <v>12</v>
      </c>
      <c r="E34" s="19">
        <v>1</v>
      </c>
      <c r="F34" s="20">
        <f t="shared" si="0"/>
        <v>12</v>
      </c>
      <c r="G34" s="23">
        <f t="shared" si="2"/>
        <v>13.799999999999999</v>
      </c>
      <c r="H34" s="21"/>
    </row>
    <row r="35" spans="1:8" ht="23.25" thickBot="1">
      <c r="A35" s="24" t="s">
        <v>40</v>
      </c>
      <c r="B35" s="25" t="s">
        <v>64</v>
      </c>
      <c r="C35" s="26" t="s">
        <v>86</v>
      </c>
      <c r="D35" s="27"/>
      <c r="E35" s="27"/>
      <c r="F35" s="28">
        <f>SUM(F24:F34)*0.25</f>
        <v>147.3</v>
      </c>
      <c r="G35" s="29">
        <f t="shared" si="2"/>
        <v>169.395</v>
      </c>
      <c r="H35" s="30"/>
    </row>
    <row r="36" spans="1:8" ht="12.75">
      <c r="A36" s="5"/>
      <c r="B36" s="8"/>
      <c r="C36" s="10"/>
      <c r="D36" s="12"/>
      <c r="E36" s="12"/>
      <c r="F36" s="12"/>
      <c r="G36" s="12"/>
      <c r="H36" s="11"/>
    </row>
    <row r="37" spans="1:8" ht="12.75">
      <c r="A37" s="5"/>
      <c r="B37" s="8"/>
      <c r="C37" s="10"/>
      <c r="D37" s="12"/>
      <c r="E37" s="12"/>
      <c r="F37" s="12"/>
      <c r="G37" s="12"/>
      <c r="H37" s="11"/>
    </row>
    <row r="38" spans="1:8" ht="13.5" thickBot="1">
      <c r="A38" s="5"/>
      <c r="B38" s="8"/>
      <c r="C38" s="10"/>
      <c r="D38" s="12"/>
      <c r="E38" s="12"/>
      <c r="F38" s="12"/>
      <c r="G38" s="12"/>
      <c r="H38" s="11"/>
    </row>
    <row r="39" spans="1:8" ht="12.75">
      <c r="A39" s="47" t="s">
        <v>87</v>
      </c>
      <c r="B39" s="48"/>
      <c r="C39" s="49"/>
      <c r="D39" s="50"/>
      <c r="E39" s="50"/>
      <c r="F39" s="51"/>
      <c r="G39" s="12"/>
      <c r="H39" s="11"/>
    </row>
    <row r="40" spans="1:8" ht="12.75">
      <c r="A40" s="52"/>
      <c r="B40" s="40" t="s">
        <v>94</v>
      </c>
      <c r="C40" s="40" t="s">
        <v>95</v>
      </c>
      <c r="D40" s="41" t="s">
        <v>98</v>
      </c>
      <c r="E40" s="41" t="s">
        <v>99</v>
      </c>
      <c r="F40" s="53"/>
      <c r="G40" s="9"/>
      <c r="H40" s="11"/>
    </row>
    <row r="41" spans="1:8" ht="12.75">
      <c r="A41" s="54" t="s">
        <v>6</v>
      </c>
      <c r="B41" s="43" t="s">
        <v>88</v>
      </c>
      <c r="C41" s="39" t="s">
        <v>101</v>
      </c>
      <c r="D41" s="44">
        <f>G7+G23</f>
        <v>1677.5625</v>
      </c>
      <c r="E41" s="44">
        <f>F41*D41</f>
        <v>6710250</v>
      </c>
      <c r="F41" s="53">
        <v>4000</v>
      </c>
      <c r="G41" s="9"/>
      <c r="H41" s="11"/>
    </row>
    <row r="42" spans="1:8" ht="25.5">
      <c r="A42" s="54" t="s">
        <v>7</v>
      </c>
      <c r="B42" s="43" t="s">
        <v>89</v>
      </c>
      <c r="C42" s="45" t="s">
        <v>96</v>
      </c>
      <c r="D42" s="42" t="s">
        <v>102</v>
      </c>
      <c r="E42" s="44">
        <f>E41*0.05</f>
        <v>335512.5</v>
      </c>
      <c r="F42" s="53"/>
      <c r="G42" s="9"/>
      <c r="H42" s="11"/>
    </row>
    <row r="43" spans="1:6" ht="25.5">
      <c r="A43" s="54" t="s">
        <v>8</v>
      </c>
      <c r="B43" s="43" t="s">
        <v>90</v>
      </c>
      <c r="C43" s="45" t="s">
        <v>96</v>
      </c>
      <c r="D43" s="42" t="s">
        <v>102</v>
      </c>
      <c r="E43" s="46">
        <f>E41*0.05</f>
        <v>335512.5</v>
      </c>
      <c r="F43" s="55"/>
    </row>
    <row r="44" spans="1:6" ht="25.5">
      <c r="A44" s="54" t="s">
        <v>9</v>
      </c>
      <c r="B44" s="43" t="s">
        <v>92</v>
      </c>
      <c r="C44" s="45" t="s">
        <v>97</v>
      </c>
      <c r="D44" s="42" t="s">
        <v>103</v>
      </c>
      <c r="E44" s="46">
        <f>E41*0.08</f>
        <v>536820</v>
      </c>
      <c r="F44" s="55"/>
    </row>
    <row r="45" spans="1:6" ht="25.5">
      <c r="A45" s="54" t="s">
        <v>10</v>
      </c>
      <c r="B45" s="43" t="s">
        <v>93</v>
      </c>
      <c r="C45" s="45" t="s">
        <v>100</v>
      </c>
      <c r="D45" s="42" t="s">
        <v>104</v>
      </c>
      <c r="E45" s="46">
        <f>(E41+E42+E43+E44)*0.01</f>
        <v>79180.95</v>
      </c>
      <c r="F45" s="55"/>
    </row>
    <row r="46" spans="1:6" ht="13.5" thickBot="1">
      <c r="A46" s="56"/>
      <c r="B46" s="57"/>
      <c r="C46" s="58"/>
      <c r="D46" s="59" t="s">
        <v>105</v>
      </c>
      <c r="E46" s="60">
        <f>SUM(E41:E45)</f>
        <v>7997275.95</v>
      </c>
      <c r="F46" s="61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</sheetData>
  <mergeCells count="3">
    <mergeCell ref="A7:B7"/>
    <mergeCell ref="A23:B23"/>
    <mergeCell ref="A39:B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VINYAS, Centre for Architectural Research &amp; Design,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 Vajpeyi</dc:creator>
  <cp:keywords/>
  <dc:description>Based on discussion held on 190906 at DElhi with MS and ASHA representatives.
</dc:description>
  <cp:lastModifiedBy>aone</cp:lastModifiedBy>
  <dcterms:created xsi:type="dcterms:W3CDTF">2006-10-09T23:59:14Z</dcterms:created>
  <dcterms:modified xsi:type="dcterms:W3CDTF">2006-10-10T08:16:08Z</dcterms:modified>
  <cp:category/>
  <cp:version/>
  <cp:contentType/>
  <cp:contentStatus/>
</cp:coreProperties>
</file>