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<sst xmlns="http://schemas.openxmlformats.org/spreadsheetml/2006/main" count="164" uniqueCount="111">
  <si>
    <t>Estimate for the proposed consn. Of Chinthanai chirpi Nursery &amp;Primary school at Nagapattinam dt(Tsunami affected)</t>
  </si>
  <si>
    <t>Ground floor class room</t>
  </si>
  <si>
    <t>CC 1:11/2:3 using 20mm</t>
  </si>
  <si>
    <t>(.5*.5+1.5*1.5)/2</t>
  </si>
  <si>
    <t>Column</t>
  </si>
  <si>
    <t>Column cc1:11/2:3 using 20mm</t>
  </si>
  <si>
    <t>Plinth beam</t>
  </si>
  <si>
    <t>Brick work in cm 1:5 upto basement</t>
  </si>
  <si>
    <t>plinthbeam</t>
  </si>
  <si>
    <t>CC 1:4:8 using 40mm for foun</t>
  </si>
  <si>
    <t>for plinth beam</t>
  </si>
  <si>
    <t>Earth work for foundation&amp;refilling</t>
  </si>
  <si>
    <t>Brickwork in superstructure 1:5</t>
  </si>
  <si>
    <t>Deduct door</t>
  </si>
  <si>
    <t>Deduct window</t>
  </si>
  <si>
    <t>Deduct window sill</t>
  </si>
  <si>
    <t>Lintel cc1:11/2:3 using 20mm</t>
  </si>
  <si>
    <t>Beam cc1:11/2:3 using 20mm</t>
  </si>
  <si>
    <t>Roof slab cc1:11/2:3 using 20mm</t>
  </si>
  <si>
    <t>Providing wooden door</t>
  </si>
  <si>
    <t>Providing wooden window</t>
  </si>
  <si>
    <t>Plastering ceiling with cm 1:3 10mm</t>
  </si>
  <si>
    <t xml:space="preserve">Beam </t>
  </si>
  <si>
    <t xml:space="preserve">Plastering wall with cm 1:4 12mm </t>
  </si>
  <si>
    <t xml:space="preserve">Inside </t>
  </si>
  <si>
    <t>Outside</t>
  </si>
  <si>
    <t>Pavement</t>
  </si>
  <si>
    <t>Flooring</t>
  </si>
  <si>
    <t>Window</t>
  </si>
  <si>
    <t>4*.5</t>
  </si>
  <si>
    <t>Flooring grano 1:1 using 6mm chips</t>
  </si>
  <si>
    <t>Shuttering</t>
  </si>
  <si>
    <t>Lintel</t>
  </si>
  <si>
    <t>Window sill</t>
  </si>
  <si>
    <t>Beam</t>
  </si>
  <si>
    <t>Slab</t>
  </si>
  <si>
    <t>side</t>
  </si>
  <si>
    <t>Well ring for foundation</t>
  </si>
  <si>
    <t>7*4</t>
  </si>
  <si>
    <t xml:space="preserve">Colour wash </t>
  </si>
  <si>
    <t>Plastering area</t>
  </si>
  <si>
    <t>Steel</t>
  </si>
  <si>
    <t>Footing</t>
  </si>
  <si>
    <t>Sill slab</t>
  </si>
  <si>
    <t>First floor</t>
  </si>
  <si>
    <t>Lintel  cc1:11/2:3 using 20mm</t>
  </si>
  <si>
    <t>Beam  cc1:11/2:3 using 20mm</t>
  </si>
  <si>
    <t>Roof slab  cc1:11/2:3 using 20mm</t>
  </si>
  <si>
    <t>Brickwork in cement mortar 1:5</t>
  </si>
  <si>
    <t>Staire</t>
  </si>
  <si>
    <t>Staire case Landing</t>
  </si>
  <si>
    <t>Waist slab</t>
  </si>
  <si>
    <t>Parapet</t>
  </si>
  <si>
    <t>Plastering with cm 1:3 10mm</t>
  </si>
  <si>
    <t>Roof slab</t>
  </si>
  <si>
    <t>Beam sides</t>
  </si>
  <si>
    <t>2*5</t>
  </si>
  <si>
    <t>Weather proof course using lime</t>
  </si>
  <si>
    <t>Brick jelly&amp;one course of press tile in cm 1:3</t>
  </si>
  <si>
    <t>Flooring 25 mm thick using 6mm metal</t>
  </si>
  <si>
    <t>Plastering with cm 1:4 12mm</t>
  </si>
  <si>
    <t>Inside wall</t>
  </si>
  <si>
    <t>Room</t>
  </si>
  <si>
    <t>Staire case</t>
  </si>
  <si>
    <t>Landing slab</t>
  </si>
  <si>
    <t>Out side</t>
  </si>
  <si>
    <t>Wall</t>
  </si>
  <si>
    <t>Facia</t>
  </si>
  <si>
    <t>Windows</t>
  </si>
  <si>
    <t>10*.5</t>
  </si>
  <si>
    <t>1*.5</t>
  </si>
  <si>
    <t>Colourwashing</t>
  </si>
  <si>
    <t xml:space="preserve">Lintel  </t>
  </si>
  <si>
    <t>Stairecase</t>
  </si>
  <si>
    <t>Tee beam</t>
  </si>
  <si>
    <t>Sundries</t>
  </si>
  <si>
    <t>S.No</t>
  </si>
  <si>
    <t>Description</t>
  </si>
  <si>
    <t>Qty</t>
  </si>
  <si>
    <t>Rate</t>
  </si>
  <si>
    <t>EW for foundation</t>
  </si>
  <si>
    <t>Cum</t>
  </si>
  <si>
    <t>Sand filling riversand</t>
  </si>
  <si>
    <t>Bwfoun&amp;basement 1:5</t>
  </si>
  <si>
    <t>BW1:5 G.F</t>
  </si>
  <si>
    <t>Shuttering column footing,grade beam,Plinth beam,Staire step</t>
  </si>
  <si>
    <t>Steelupto 16mm</t>
  </si>
  <si>
    <t>Grano 1:2:4 12mmchips,25mm thick</t>
  </si>
  <si>
    <t>Precast slab1:2:4 50mm thick</t>
  </si>
  <si>
    <t>spl ceiling plastering 1:3 10mm thick</t>
  </si>
  <si>
    <t>colour wash 2 coats</t>
  </si>
  <si>
    <t>pvc down fall pipe 110mm dia</t>
  </si>
  <si>
    <t>Sand filling with river sand</t>
  </si>
  <si>
    <t>Basement</t>
  </si>
  <si>
    <t>Per</t>
  </si>
  <si>
    <t>Amount</t>
  </si>
  <si>
    <t>CC 1:4:8 40mm</t>
  </si>
  <si>
    <t>F.F1:5</t>
  </si>
  <si>
    <t>1:11/2:3 First floor</t>
  </si>
  <si>
    <t>Weather courseconcrete&amp;press tile</t>
  </si>
  <si>
    <t>Wooden door</t>
  </si>
  <si>
    <t>Painting wood work</t>
  </si>
  <si>
    <t>Door</t>
  </si>
  <si>
    <t>4*2.5</t>
  </si>
  <si>
    <t>1*2.5</t>
  </si>
  <si>
    <t>10*2.75</t>
  </si>
  <si>
    <t>4*2.75</t>
  </si>
  <si>
    <t>Wooden window</t>
  </si>
  <si>
    <t>PVC Pipe 100 mm dia</t>
  </si>
  <si>
    <t>Plastering 1:4 12mm thick walls</t>
  </si>
  <si>
    <t>Providing well 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</si>
</sst>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K285"/>
  <sheetViews>
    <sheetView tabSelected="1" workbookViewId="0" topLeftCell="C1">
      <selection activeCell="O17" sqref="O17"/>
    </sheetView>
  </sheetViews>
  <sheetFormatPr defaultColWidth="9.140625" defaultRowHeight="12.75"/>
  <sheetData>
    <row r="2" ht="12.75">
      <c r="D2" t="s">
        <v>0</v>
      </c>
    </row>
    <row r="4" ht="12.75">
      <c r="D4" t="s">
        <v>1</v>
      </c>
    </row>
    <row r="5" spans="4:11" ht="12.75">
      <c r="D5" t="s">
        <v>11</v>
      </c>
      <c r="G5">
        <v>7</v>
      </c>
      <c r="H5">
        <v>1.5</v>
      </c>
      <c r="I5">
        <v>1.5</v>
      </c>
      <c r="J5">
        <v>1.8</v>
      </c>
      <c r="K5">
        <f>+J5*I5*H5*G5</f>
        <v>28.350000000000005</v>
      </c>
    </row>
    <row r="6" spans="4:11" ht="12.75">
      <c r="D6" t="s">
        <v>8</v>
      </c>
      <c r="G6">
        <v>2</v>
      </c>
      <c r="H6">
        <v>1.5</v>
      </c>
      <c r="I6">
        <v>0.23</v>
      </c>
      <c r="J6">
        <v>0.2</v>
      </c>
      <c r="K6">
        <f>+J6*I6*H6*G6</f>
        <v>0.138</v>
      </c>
    </row>
    <row r="7" spans="7:11" ht="12.75">
      <c r="G7">
        <v>2</v>
      </c>
      <c r="H7">
        <v>1.27</v>
      </c>
      <c r="I7">
        <v>0.23</v>
      </c>
      <c r="J7">
        <v>0.2</v>
      </c>
      <c r="K7">
        <f>+J7*I7*H7*G7</f>
        <v>0.11684000000000001</v>
      </c>
    </row>
    <row r="8" spans="7:11" ht="12.75">
      <c r="G8">
        <v>2</v>
      </c>
      <c r="H8">
        <v>1.72</v>
      </c>
      <c r="I8">
        <v>0.23</v>
      </c>
      <c r="J8">
        <v>0.2</v>
      </c>
      <c r="K8">
        <f>+J8*I8*H8*G8</f>
        <v>0.15824000000000002</v>
      </c>
    </row>
    <row r="9" spans="4:11" ht="12.75">
      <c r="D9" t="s">
        <v>26</v>
      </c>
      <c r="G9">
        <v>1</v>
      </c>
      <c r="H9">
        <v>7</v>
      </c>
      <c r="I9">
        <v>0.35</v>
      </c>
      <c r="J9">
        <v>0.3</v>
      </c>
      <c r="K9">
        <f>+J9*I9*H9*G9</f>
        <v>0.735</v>
      </c>
    </row>
    <row r="10" ht="12.75">
      <c r="K10">
        <f>SUM(K5:K9)</f>
        <v>29.498080000000005</v>
      </c>
    </row>
    <row r="12" spans="4:11" ht="12.75">
      <c r="D12" t="s">
        <v>9</v>
      </c>
      <c r="G12">
        <v>7</v>
      </c>
      <c r="H12">
        <v>1.5</v>
      </c>
      <c r="I12">
        <v>1.5</v>
      </c>
      <c r="J12">
        <v>0.1</v>
      </c>
      <c r="K12">
        <f aca="true" t="shared" si="0" ref="K12:K18">+J12*I12*H12*G12</f>
        <v>1.5750000000000002</v>
      </c>
    </row>
    <row r="13" spans="4:11" ht="12.75">
      <c r="D13" t="s">
        <v>10</v>
      </c>
      <c r="G13">
        <v>2</v>
      </c>
      <c r="H13">
        <v>2.77</v>
      </c>
      <c r="I13">
        <v>0.23</v>
      </c>
      <c r="J13">
        <v>0.1</v>
      </c>
      <c r="K13">
        <f t="shared" si="0"/>
        <v>0.12742</v>
      </c>
    </row>
    <row r="14" spans="7:11" ht="12.75">
      <c r="G14">
        <v>2</v>
      </c>
      <c r="H14">
        <v>2.54</v>
      </c>
      <c r="I14">
        <v>0.23</v>
      </c>
      <c r="J14">
        <v>0.1</v>
      </c>
      <c r="K14">
        <f t="shared" si="0"/>
        <v>0.11684000000000001</v>
      </c>
    </row>
    <row r="15" spans="7:11" ht="12.75">
      <c r="G15">
        <v>2</v>
      </c>
      <c r="H15">
        <v>3</v>
      </c>
      <c r="I15">
        <v>0.23</v>
      </c>
      <c r="J15">
        <v>0.1</v>
      </c>
      <c r="K15">
        <f t="shared" si="0"/>
        <v>0.138</v>
      </c>
    </row>
    <row r="16" spans="4:11" ht="12.75">
      <c r="D16" t="s">
        <v>27</v>
      </c>
      <c r="G16">
        <v>1</v>
      </c>
      <c r="H16">
        <v>5.77</v>
      </c>
      <c r="I16">
        <v>6.44</v>
      </c>
      <c r="J16">
        <v>0.1</v>
      </c>
      <c r="K16">
        <f t="shared" si="0"/>
        <v>3.7158800000000003</v>
      </c>
    </row>
    <row r="17" spans="4:11" ht="12.75">
      <c r="D17" t="s">
        <v>26</v>
      </c>
      <c r="G17">
        <v>1</v>
      </c>
      <c r="H17">
        <v>7</v>
      </c>
      <c r="I17">
        <v>0.35</v>
      </c>
      <c r="J17">
        <v>0.1</v>
      </c>
      <c r="K17">
        <f t="shared" si="0"/>
        <v>0.24499999999999997</v>
      </c>
    </row>
    <row r="18" spans="7:11" ht="12.75">
      <c r="G18">
        <v>1</v>
      </c>
      <c r="H18">
        <v>5.77</v>
      </c>
      <c r="I18">
        <v>0.97</v>
      </c>
      <c r="J18">
        <v>0.1</v>
      </c>
      <c r="K18">
        <f t="shared" si="0"/>
        <v>0.55969</v>
      </c>
    </row>
    <row r="19" ht="12.75">
      <c r="K19">
        <f>SUM(K12:K18)</f>
        <v>6.47783</v>
      </c>
    </row>
    <row r="21" ht="12.75">
      <c r="D21" t="s">
        <v>92</v>
      </c>
    </row>
    <row r="22" spans="4:11" ht="12.75">
      <c r="D22" t="s">
        <v>93</v>
      </c>
      <c r="G22">
        <v>1</v>
      </c>
      <c r="H22">
        <v>5.77</v>
      </c>
      <c r="I22">
        <v>6.44</v>
      </c>
      <c r="J22">
        <v>0.3</v>
      </c>
      <c r="K22">
        <f>+J22*I22*H22</f>
        <v>11.147639999999999</v>
      </c>
    </row>
    <row r="23" spans="4:11" ht="12.75">
      <c r="D23" t="s">
        <v>26</v>
      </c>
      <c r="G23">
        <v>1</v>
      </c>
      <c r="H23">
        <v>5.77</v>
      </c>
      <c r="I23">
        <v>0.97</v>
      </c>
      <c r="J23">
        <v>0.3</v>
      </c>
      <c r="K23">
        <f>+J23*I23*H23</f>
        <v>1.6790699999999998</v>
      </c>
    </row>
    <row r="24" spans="4:11" ht="12.75">
      <c r="D24" t="s">
        <v>75</v>
      </c>
      <c r="K24">
        <v>0.17329</v>
      </c>
    </row>
    <row r="25" ht="12.75">
      <c r="K25">
        <v>13</v>
      </c>
    </row>
    <row r="26" ht="12.75">
      <c r="D26" t="s">
        <v>2</v>
      </c>
    </row>
    <row r="27" spans="4:11" ht="12.75">
      <c r="D27" t="s">
        <v>42</v>
      </c>
      <c r="G27">
        <v>7</v>
      </c>
      <c r="H27">
        <v>1.5</v>
      </c>
      <c r="I27">
        <v>1.5</v>
      </c>
      <c r="J27">
        <v>0.2</v>
      </c>
      <c r="K27">
        <f>+J27*I27*H27*G27</f>
        <v>3.1500000000000004</v>
      </c>
    </row>
    <row r="28" spans="7:11" ht="12.75">
      <c r="G28">
        <v>7</v>
      </c>
      <c r="H28" t="s">
        <v>3</v>
      </c>
      <c r="J28">
        <v>0.35</v>
      </c>
      <c r="K28">
        <f>7*(0.5*0.5+1.5*1.5)/2*0.35</f>
        <v>3.0625</v>
      </c>
    </row>
    <row r="29" spans="4:11" ht="12.75">
      <c r="D29" t="s">
        <v>75</v>
      </c>
      <c r="K29">
        <f>+K30-K28-K27</f>
        <v>0.28749999999999964</v>
      </c>
    </row>
    <row r="30" ht="12.75">
      <c r="K30">
        <v>6.5</v>
      </c>
    </row>
    <row r="32" spans="4:11" ht="12.75">
      <c r="D32" t="s">
        <v>5</v>
      </c>
      <c r="G32">
        <v>7</v>
      </c>
      <c r="H32">
        <v>0.4</v>
      </c>
      <c r="I32">
        <v>0.23</v>
      </c>
      <c r="J32">
        <v>4.9</v>
      </c>
      <c r="K32">
        <f>+J32*I32*H32*G32</f>
        <v>3.1556000000000006</v>
      </c>
    </row>
    <row r="34" spans="4:11" ht="12.75">
      <c r="D34" t="s">
        <v>6</v>
      </c>
      <c r="G34">
        <v>2</v>
      </c>
      <c r="H34">
        <v>2.77</v>
      </c>
      <c r="I34">
        <v>0.23</v>
      </c>
      <c r="J34">
        <v>0.45</v>
      </c>
      <c r="K34">
        <f>+J34*I34*H34*G34</f>
        <v>0.5733900000000001</v>
      </c>
    </row>
    <row r="35" spans="7:11" ht="12.75">
      <c r="G35">
        <v>2</v>
      </c>
      <c r="H35">
        <v>2.54</v>
      </c>
      <c r="I35">
        <v>0.23</v>
      </c>
      <c r="J35">
        <v>0.45</v>
      </c>
      <c r="K35">
        <f>+J35*I35*H35*G35</f>
        <v>0.52578</v>
      </c>
    </row>
    <row r="36" spans="7:11" ht="12.75">
      <c r="G36">
        <v>2</v>
      </c>
      <c r="H36">
        <v>3</v>
      </c>
      <c r="I36">
        <v>0.23</v>
      </c>
      <c r="J36">
        <v>0.45</v>
      </c>
      <c r="K36">
        <f>+J36*I36*H36*G36</f>
        <v>0.621</v>
      </c>
    </row>
    <row r="37" spans="4:11" ht="12.75">
      <c r="D37" t="s">
        <v>75</v>
      </c>
      <c r="K37">
        <f>+K38-K36-K35-K34</f>
        <v>0.07982999999999996</v>
      </c>
    </row>
    <row r="38" ht="12.75">
      <c r="K38">
        <v>1.8</v>
      </c>
    </row>
    <row r="40" spans="4:11" ht="12.75">
      <c r="D40" t="s">
        <v>7</v>
      </c>
      <c r="G40">
        <v>2</v>
      </c>
      <c r="H40">
        <v>2.77</v>
      </c>
      <c r="I40">
        <v>0.23</v>
      </c>
      <c r="J40">
        <v>0.55</v>
      </c>
      <c r="K40">
        <f>+J40*I40*H40*G40</f>
        <v>0.7008100000000002</v>
      </c>
    </row>
    <row r="41" spans="7:11" ht="12.75">
      <c r="G41">
        <v>2</v>
      </c>
      <c r="H41">
        <v>2.54</v>
      </c>
      <c r="I41">
        <v>0.23</v>
      </c>
      <c r="J41">
        <v>0.55</v>
      </c>
      <c r="K41">
        <f>+J41*I41*H41*G41</f>
        <v>0.6426200000000002</v>
      </c>
    </row>
    <row r="42" spans="7:11" ht="12.75">
      <c r="G42">
        <v>2</v>
      </c>
      <c r="H42">
        <v>3</v>
      </c>
      <c r="I42">
        <v>0.23</v>
      </c>
      <c r="J42">
        <v>0.55</v>
      </c>
      <c r="K42">
        <f>+J42*I42*H42*G42</f>
        <v>0.7590000000000001</v>
      </c>
    </row>
    <row r="43" spans="4:11" ht="12.75">
      <c r="D43" t="s">
        <v>26</v>
      </c>
      <c r="G43">
        <v>1</v>
      </c>
      <c r="H43">
        <v>7</v>
      </c>
      <c r="I43">
        <v>0.23</v>
      </c>
      <c r="J43">
        <v>0.6</v>
      </c>
      <c r="K43">
        <f>+J43*I43*H43*G43</f>
        <v>0.9660000000000001</v>
      </c>
    </row>
    <row r="44" ht="12.75">
      <c r="K44">
        <f>SUM(K40:K43)</f>
        <v>3.0684300000000007</v>
      </c>
    </row>
    <row r="46" spans="4:11" ht="12.75">
      <c r="D46" t="s">
        <v>12</v>
      </c>
      <c r="G46">
        <v>2</v>
      </c>
      <c r="H46">
        <v>2.77</v>
      </c>
      <c r="I46">
        <v>0.23</v>
      </c>
      <c r="J46">
        <v>3.3</v>
      </c>
      <c r="K46">
        <f>+J46*I46*H46*G46</f>
        <v>4.20486</v>
      </c>
    </row>
    <row r="47" spans="7:11" ht="12.75">
      <c r="G47">
        <v>2</v>
      </c>
      <c r="H47">
        <v>2.54</v>
      </c>
      <c r="I47">
        <v>0.23</v>
      </c>
      <c r="J47">
        <v>3.3</v>
      </c>
      <c r="K47">
        <f>+J47*I47*H47*G47</f>
        <v>3.8557200000000003</v>
      </c>
    </row>
    <row r="48" spans="7:11" ht="12.75">
      <c r="G48">
        <v>2</v>
      </c>
      <c r="H48">
        <v>3</v>
      </c>
      <c r="I48">
        <v>0.23</v>
      </c>
      <c r="J48">
        <v>3.3</v>
      </c>
      <c r="K48">
        <f>+J48*I48*H48*G48</f>
        <v>4.554</v>
      </c>
    </row>
    <row r="49" ht="12.75">
      <c r="K49">
        <f>SUM(K46:K48)</f>
        <v>12.61458</v>
      </c>
    </row>
    <row r="50" spans="4:11" ht="12.75">
      <c r="D50" t="s">
        <v>13</v>
      </c>
      <c r="G50">
        <v>1</v>
      </c>
      <c r="H50">
        <v>1.25</v>
      </c>
      <c r="I50">
        <v>0.23</v>
      </c>
      <c r="J50">
        <v>2.1</v>
      </c>
      <c r="K50">
        <f>+J50*I50*H50*G50</f>
        <v>0.60375</v>
      </c>
    </row>
    <row r="51" spans="4:11" ht="12.75">
      <c r="D51" t="s">
        <v>14</v>
      </c>
      <c r="G51">
        <v>4</v>
      </c>
      <c r="H51">
        <v>1.5</v>
      </c>
      <c r="I51">
        <v>0.23</v>
      </c>
      <c r="J51">
        <v>1.25</v>
      </c>
      <c r="K51">
        <f>+J51*I51*H51*G51</f>
        <v>1.725</v>
      </c>
    </row>
    <row r="52" spans="4:11" ht="12.75">
      <c r="D52" t="s">
        <v>15</v>
      </c>
      <c r="G52">
        <v>4</v>
      </c>
      <c r="H52">
        <v>2</v>
      </c>
      <c r="I52">
        <v>0.23</v>
      </c>
      <c r="J52">
        <v>0.1</v>
      </c>
      <c r="K52">
        <f>+J52*I52*H52*G52</f>
        <v>0.18400000000000002</v>
      </c>
    </row>
    <row r="53" ht="12.75">
      <c r="K53">
        <f>SUM(K50:K52)</f>
        <v>2.5127500000000005</v>
      </c>
    </row>
    <row r="54" ht="12.75">
      <c r="K54">
        <f>+K49-K53-K59</f>
        <v>8.90183</v>
      </c>
    </row>
    <row r="55" spans="4:11" ht="12.75">
      <c r="D55" t="s">
        <v>16</v>
      </c>
      <c r="G55">
        <v>2</v>
      </c>
      <c r="H55">
        <v>2.77</v>
      </c>
      <c r="I55">
        <v>0.23</v>
      </c>
      <c r="J55">
        <v>0.3</v>
      </c>
      <c r="K55">
        <f>+J55*I55*H55*G55</f>
        <v>0.38226000000000004</v>
      </c>
    </row>
    <row r="56" spans="7:11" ht="12.75">
      <c r="G56">
        <v>2</v>
      </c>
      <c r="H56">
        <v>2.54</v>
      </c>
      <c r="I56">
        <v>0.23</v>
      </c>
      <c r="J56">
        <v>0.3</v>
      </c>
      <c r="K56">
        <f>+J56*I56*H56*G56</f>
        <v>0.35052000000000005</v>
      </c>
    </row>
    <row r="57" spans="7:11" ht="12.75">
      <c r="G57">
        <v>2</v>
      </c>
      <c r="H57">
        <v>3</v>
      </c>
      <c r="I57">
        <v>0.23</v>
      </c>
      <c r="J57">
        <v>0.3</v>
      </c>
      <c r="K57">
        <f>+J57*I57*H57*G57</f>
        <v>0.41400000000000003</v>
      </c>
    </row>
    <row r="58" ht="12.75">
      <c r="K58">
        <f>+K59-K57-K56-K55</f>
        <v>0.05321999999999982</v>
      </c>
    </row>
    <row r="59" spans="4:11" ht="12.75">
      <c r="D59" t="s">
        <v>75</v>
      </c>
      <c r="K59">
        <v>1.2</v>
      </c>
    </row>
    <row r="61" spans="4:11" ht="12.75">
      <c r="D61" t="s">
        <v>17</v>
      </c>
      <c r="G61">
        <v>2</v>
      </c>
      <c r="H61">
        <v>8.1</v>
      </c>
      <c r="I61">
        <v>0.23</v>
      </c>
      <c r="J61">
        <v>0.35</v>
      </c>
      <c r="K61">
        <f>+J61*I61*H61*G61</f>
        <v>1.3041</v>
      </c>
    </row>
    <row r="63" spans="4:11" ht="12.75">
      <c r="D63" t="s">
        <v>18</v>
      </c>
      <c r="G63">
        <v>1</v>
      </c>
      <c r="H63">
        <v>6</v>
      </c>
      <c r="I63">
        <v>6.9</v>
      </c>
      <c r="J63">
        <v>0.12</v>
      </c>
      <c r="K63">
        <f>+J63*I63*H63*G63</f>
        <v>4.968</v>
      </c>
    </row>
    <row r="64" spans="4:11" ht="12.75">
      <c r="D64" t="s">
        <v>67</v>
      </c>
      <c r="G64">
        <v>1</v>
      </c>
      <c r="H64">
        <v>6</v>
      </c>
      <c r="I64">
        <v>0.1</v>
      </c>
      <c r="J64">
        <v>1.2</v>
      </c>
      <c r="K64">
        <f>+J64*I64*H64*G64</f>
        <v>0.72</v>
      </c>
    </row>
    <row r="65" spans="4:11" ht="12.75">
      <c r="D65" t="s">
        <v>75</v>
      </c>
      <c r="K65">
        <f>+K66-K64-K63</f>
        <v>0.012000000000000455</v>
      </c>
    </row>
    <row r="66" ht="12.75">
      <c r="K66">
        <v>5.7</v>
      </c>
    </row>
    <row r="68" spans="4:11" ht="12.75">
      <c r="D68" t="s">
        <v>33</v>
      </c>
      <c r="G68">
        <v>4</v>
      </c>
      <c r="H68">
        <v>2</v>
      </c>
      <c r="I68">
        <v>0.23</v>
      </c>
      <c r="J68">
        <v>0.1</v>
      </c>
      <c r="K68">
        <f>+J68*I68*H68*G68</f>
        <v>0.18400000000000002</v>
      </c>
    </row>
    <row r="70" spans="4:11" ht="12.75">
      <c r="D70" t="s">
        <v>19</v>
      </c>
      <c r="G70">
        <v>1</v>
      </c>
      <c r="H70">
        <v>1.25</v>
      </c>
      <c r="J70">
        <v>2.1</v>
      </c>
      <c r="K70">
        <f>+J70*H70*G70</f>
        <v>2.625</v>
      </c>
    </row>
    <row r="71" spans="4:11" ht="12.75">
      <c r="D71" t="s">
        <v>20</v>
      </c>
      <c r="G71">
        <v>4</v>
      </c>
      <c r="H71">
        <v>1.5</v>
      </c>
      <c r="J71">
        <v>1.25</v>
      </c>
      <c r="K71">
        <f>+J71*H71*G71</f>
        <v>7.5</v>
      </c>
    </row>
    <row r="72" ht="12.75">
      <c r="K72">
        <f>SUM(K70:K71)</f>
        <v>10.125</v>
      </c>
    </row>
    <row r="74" spans="4:11" ht="12.75">
      <c r="D74" t="s">
        <v>21</v>
      </c>
      <c r="G74">
        <v>1</v>
      </c>
      <c r="H74">
        <v>6</v>
      </c>
      <c r="I74">
        <v>6.9</v>
      </c>
      <c r="K74">
        <f>+I74*H74*G74</f>
        <v>41.400000000000006</v>
      </c>
    </row>
    <row r="75" spans="4:11" ht="12.75">
      <c r="D75" t="s">
        <v>22</v>
      </c>
      <c r="G75">
        <v>3</v>
      </c>
      <c r="H75">
        <v>6.9</v>
      </c>
      <c r="J75">
        <v>0.35</v>
      </c>
      <c r="K75">
        <f>+J75*H75*G75</f>
        <v>7.245</v>
      </c>
    </row>
    <row r="76" spans="4:11" ht="12.75">
      <c r="D76" t="s">
        <v>67</v>
      </c>
      <c r="G76">
        <v>2</v>
      </c>
      <c r="H76">
        <v>6</v>
      </c>
      <c r="J76">
        <v>1.2</v>
      </c>
      <c r="K76">
        <f>+J76*H76*G76</f>
        <v>14.399999999999999</v>
      </c>
    </row>
    <row r="77" ht="12.75">
      <c r="K77">
        <f>SUM(K74:K76)</f>
        <v>63.045</v>
      </c>
    </row>
    <row r="78" ht="12.75">
      <c r="D78" t="s">
        <v>23</v>
      </c>
    </row>
    <row r="79" spans="4:11" ht="12.75">
      <c r="D79" t="s">
        <v>24</v>
      </c>
      <c r="G79">
        <v>2</v>
      </c>
      <c r="H79">
        <v>5.77</v>
      </c>
      <c r="J79">
        <v>3.3</v>
      </c>
      <c r="K79">
        <f>+J79*H79*G79</f>
        <v>38.081999999999994</v>
      </c>
    </row>
    <row r="80" spans="7:11" ht="12.75">
      <c r="G80">
        <v>1</v>
      </c>
      <c r="H80">
        <v>6.44</v>
      </c>
      <c r="J80">
        <v>3.3</v>
      </c>
      <c r="K80">
        <f>+J80*H80*G80</f>
        <v>21.252</v>
      </c>
    </row>
    <row r="81" spans="4:11" ht="12.75">
      <c r="D81" t="s">
        <v>25</v>
      </c>
      <c r="G81">
        <v>1</v>
      </c>
      <c r="H81">
        <v>6</v>
      </c>
      <c r="J81">
        <v>3.9</v>
      </c>
      <c r="K81">
        <f>+J81*H81*G81</f>
        <v>23.4</v>
      </c>
    </row>
    <row r="82" spans="7:11" ht="12.75">
      <c r="G82">
        <v>1</v>
      </c>
      <c r="H82">
        <v>6.9</v>
      </c>
      <c r="J82">
        <v>3.9</v>
      </c>
      <c r="K82">
        <f>+J82*H82*G82</f>
        <v>26.91</v>
      </c>
    </row>
    <row r="83" ht="12.75">
      <c r="K83">
        <f>SUM(K79:K82)</f>
        <v>109.64399999999998</v>
      </c>
    </row>
    <row r="84" spans="4:11" ht="12.75">
      <c r="D84" t="s">
        <v>13</v>
      </c>
      <c r="G84">
        <v>0.5</v>
      </c>
      <c r="H84">
        <v>1.2</v>
      </c>
      <c r="J84">
        <v>2.1</v>
      </c>
      <c r="K84">
        <f>+J84*H84*G84</f>
        <v>1.26</v>
      </c>
    </row>
    <row r="85" spans="4:11" ht="12.75">
      <c r="D85" t="s">
        <v>28</v>
      </c>
      <c r="G85" t="s">
        <v>29</v>
      </c>
      <c r="H85">
        <v>1.5</v>
      </c>
      <c r="J85">
        <v>1.25</v>
      </c>
      <c r="K85">
        <f>4*0.5*1.5*1.25</f>
        <v>3.75</v>
      </c>
    </row>
    <row r="86" ht="12.75">
      <c r="K86">
        <f>SUM(K84:K85)</f>
        <v>5.01</v>
      </c>
    </row>
    <row r="87" ht="12.75">
      <c r="K87">
        <f>+K83-K86</f>
        <v>104.63399999999997</v>
      </c>
    </row>
    <row r="89" spans="4:11" ht="12.75">
      <c r="D89" t="s">
        <v>30</v>
      </c>
      <c r="G89">
        <v>1</v>
      </c>
      <c r="H89">
        <v>5.77</v>
      </c>
      <c r="I89">
        <v>6.44</v>
      </c>
      <c r="K89">
        <f>+I89*H89*G89</f>
        <v>37.1588</v>
      </c>
    </row>
    <row r="90" spans="7:11" ht="12.75">
      <c r="G90">
        <v>1</v>
      </c>
      <c r="H90">
        <v>5.77</v>
      </c>
      <c r="I90">
        <v>0.97</v>
      </c>
      <c r="K90">
        <f>+I90*H90*G90</f>
        <v>5.5969</v>
      </c>
    </row>
    <row r="91" ht="12.75">
      <c r="K91">
        <f>SUM(K89:K90)</f>
        <v>42.7557</v>
      </c>
    </row>
    <row r="92" ht="12.75">
      <c r="D92" t="s">
        <v>31</v>
      </c>
    </row>
    <row r="93" spans="4:11" ht="12.75">
      <c r="D93" t="s">
        <v>4</v>
      </c>
      <c r="G93">
        <v>7</v>
      </c>
      <c r="H93">
        <v>1.26</v>
      </c>
      <c r="J93">
        <v>4.9</v>
      </c>
      <c r="K93">
        <f>+J93*H93*G93</f>
        <v>43.218</v>
      </c>
    </row>
    <row r="94" spans="4:11" ht="12.75">
      <c r="D94" t="s">
        <v>6</v>
      </c>
      <c r="G94">
        <v>4</v>
      </c>
      <c r="H94">
        <v>2.77</v>
      </c>
      <c r="J94">
        <v>0.45</v>
      </c>
      <c r="K94">
        <f aca="true" t="shared" si="1" ref="K94:K105">+J94*H94*G94</f>
        <v>4.986</v>
      </c>
    </row>
    <row r="95" spans="7:11" ht="12.75">
      <c r="G95">
        <v>4</v>
      </c>
      <c r="H95">
        <v>2.54</v>
      </c>
      <c r="J95">
        <v>0.45</v>
      </c>
      <c r="K95">
        <f t="shared" si="1"/>
        <v>4.572</v>
      </c>
    </row>
    <row r="96" spans="7:11" ht="12.75">
      <c r="G96">
        <v>4</v>
      </c>
      <c r="H96">
        <v>3</v>
      </c>
      <c r="J96">
        <v>0.45</v>
      </c>
      <c r="K96">
        <f t="shared" si="1"/>
        <v>5.4</v>
      </c>
    </row>
    <row r="97" spans="4:11" ht="12.75">
      <c r="D97" t="s">
        <v>32</v>
      </c>
      <c r="G97">
        <v>4</v>
      </c>
      <c r="H97">
        <v>2.77</v>
      </c>
      <c r="J97">
        <v>0.3</v>
      </c>
      <c r="K97">
        <f t="shared" si="1"/>
        <v>3.324</v>
      </c>
    </row>
    <row r="98" spans="7:11" ht="12.75">
      <c r="G98">
        <v>4</v>
      </c>
      <c r="H98">
        <v>2.54</v>
      </c>
      <c r="J98">
        <v>0.3</v>
      </c>
      <c r="K98">
        <f t="shared" si="1"/>
        <v>3.048</v>
      </c>
    </row>
    <row r="99" spans="7:11" ht="12.75">
      <c r="G99">
        <v>4</v>
      </c>
      <c r="H99">
        <v>3</v>
      </c>
      <c r="J99">
        <v>0.3</v>
      </c>
      <c r="K99">
        <f t="shared" si="1"/>
        <v>3.5999999999999996</v>
      </c>
    </row>
    <row r="101" spans="4:11" ht="12.75">
      <c r="D101" t="s">
        <v>34</v>
      </c>
      <c r="G101">
        <v>6</v>
      </c>
      <c r="H101">
        <v>6.9</v>
      </c>
      <c r="J101">
        <v>0.35</v>
      </c>
      <c r="K101">
        <f t="shared" si="1"/>
        <v>14.49</v>
      </c>
    </row>
    <row r="102" spans="4:11" ht="12.75">
      <c r="D102" t="s">
        <v>35</v>
      </c>
      <c r="G102">
        <v>1</v>
      </c>
      <c r="H102">
        <v>6</v>
      </c>
      <c r="I102">
        <v>6.9</v>
      </c>
      <c r="K102">
        <f>+I102*H102*G102</f>
        <v>41.400000000000006</v>
      </c>
    </row>
    <row r="103" spans="4:11" ht="12.75">
      <c r="D103" t="s">
        <v>36</v>
      </c>
      <c r="G103">
        <v>2</v>
      </c>
      <c r="H103">
        <v>6</v>
      </c>
      <c r="J103">
        <v>0.12</v>
      </c>
      <c r="K103">
        <f t="shared" si="1"/>
        <v>1.44</v>
      </c>
    </row>
    <row r="104" spans="7:11" ht="12.75">
      <c r="G104">
        <v>2</v>
      </c>
      <c r="H104">
        <v>6.9</v>
      </c>
      <c r="J104">
        <v>0.12</v>
      </c>
      <c r="K104">
        <f t="shared" si="1"/>
        <v>1.656</v>
      </c>
    </row>
    <row r="105" spans="4:11" ht="12.75">
      <c r="D105" t="s">
        <v>67</v>
      </c>
      <c r="G105">
        <v>2</v>
      </c>
      <c r="H105">
        <v>6</v>
      </c>
      <c r="J105">
        <v>1.2</v>
      </c>
      <c r="K105">
        <f t="shared" si="1"/>
        <v>14.399999999999999</v>
      </c>
    </row>
    <row r="106" ht="12.75">
      <c r="K106">
        <f>SUM(K93:K105)</f>
        <v>141.534</v>
      </c>
    </row>
    <row r="108" spans="4:11" ht="12.75">
      <c r="D108" t="s">
        <v>37</v>
      </c>
      <c r="G108" t="s">
        <v>38</v>
      </c>
      <c r="K108">
        <v>28</v>
      </c>
    </row>
    <row r="109" ht="12.75">
      <c r="D109" t="s">
        <v>39</v>
      </c>
    </row>
    <row r="110" spans="4:11" ht="12.75">
      <c r="D110" t="s">
        <v>40</v>
      </c>
      <c r="K110">
        <f>+K87+K77</f>
        <v>167.67899999999997</v>
      </c>
    </row>
    <row r="112" ht="12.75">
      <c r="D112" t="s">
        <v>101</v>
      </c>
    </row>
    <row r="113" spans="4:11" ht="12.75">
      <c r="D113" t="s">
        <v>102</v>
      </c>
      <c r="G113" t="s">
        <v>104</v>
      </c>
      <c r="H113">
        <v>1.2</v>
      </c>
      <c r="J113">
        <v>2.1</v>
      </c>
      <c r="K113">
        <f>+J113*H113*2.5</f>
        <v>6.3</v>
      </c>
    </row>
    <row r="114" spans="4:11" ht="12.75">
      <c r="D114" t="s">
        <v>28</v>
      </c>
      <c r="G114" t="s">
        <v>106</v>
      </c>
      <c r="H114">
        <v>1.5</v>
      </c>
      <c r="J114">
        <v>1.25</v>
      </c>
      <c r="K114">
        <f>J114*H114*11</f>
        <v>20.625</v>
      </c>
    </row>
    <row r="115" ht="12.75">
      <c r="K115">
        <f>SUM(K113:K114)</f>
        <v>26.925</v>
      </c>
    </row>
    <row r="117" ht="12.75">
      <c r="D117" t="s">
        <v>41</v>
      </c>
    </row>
    <row r="118" spans="4:8" ht="12.75">
      <c r="D118" t="s">
        <v>42</v>
      </c>
      <c r="H118">
        <f>+K30</f>
        <v>6.5</v>
      </c>
    </row>
    <row r="119" spans="4:8" ht="12.75">
      <c r="D119" t="s">
        <v>4</v>
      </c>
      <c r="H119" s="1">
        <f>+K32</f>
        <v>3.1556000000000006</v>
      </c>
    </row>
    <row r="120" spans="4:8" ht="12.75">
      <c r="D120" t="s">
        <v>6</v>
      </c>
      <c r="H120">
        <f>+K38</f>
        <v>1.8</v>
      </c>
    </row>
    <row r="121" spans="4:8" ht="12.75">
      <c r="D121" t="s">
        <v>32</v>
      </c>
      <c r="H121">
        <f>+K59</f>
        <v>1.2</v>
      </c>
    </row>
    <row r="122" spans="4:8" ht="12.75">
      <c r="D122" t="s">
        <v>43</v>
      </c>
      <c r="H122" s="1">
        <f>+K68</f>
        <v>0.18400000000000002</v>
      </c>
    </row>
    <row r="123" spans="4:8" ht="12.75">
      <c r="D123" t="s">
        <v>34</v>
      </c>
      <c r="H123" s="1">
        <f>+K61</f>
        <v>1.3041</v>
      </c>
    </row>
    <row r="124" spans="4:8" ht="12.75">
      <c r="D124" t="s">
        <v>35</v>
      </c>
      <c r="H124">
        <f>+K66</f>
        <v>5.7</v>
      </c>
    </row>
    <row r="125" spans="8:11" ht="12.75">
      <c r="H125">
        <f>SUM(H118:H124)</f>
        <v>19.8437</v>
      </c>
      <c r="I125">
        <v>120</v>
      </c>
      <c r="K125">
        <f>+I125*H125</f>
        <v>2381.2439999999997</v>
      </c>
    </row>
    <row r="131" ht="12.75">
      <c r="D131" t="s">
        <v>44</v>
      </c>
    </row>
    <row r="132" spans="4:11" ht="12.75">
      <c r="D132" t="s">
        <v>5</v>
      </c>
      <c r="G132">
        <v>19</v>
      </c>
      <c r="H132">
        <v>0.4</v>
      </c>
      <c r="I132">
        <v>0.23</v>
      </c>
      <c r="J132">
        <f>3.3+0.12+0.78</f>
        <v>4.2</v>
      </c>
      <c r="K132">
        <f aca="true" t="shared" si="2" ref="K132:K166">+J132*I132*H132*G132</f>
        <v>7.3416000000000015</v>
      </c>
    </row>
    <row r="133" spans="4:11" ht="12.75">
      <c r="D133" t="s">
        <v>45</v>
      </c>
      <c r="G133">
        <v>4</v>
      </c>
      <c r="H133">
        <v>2.7</v>
      </c>
      <c r="I133">
        <v>0.23</v>
      </c>
      <c r="J133">
        <v>0.3</v>
      </c>
      <c r="K133">
        <f t="shared" si="2"/>
        <v>0.7452000000000001</v>
      </c>
    </row>
    <row r="134" spans="7:11" ht="12.75">
      <c r="G134">
        <v>8</v>
      </c>
      <c r="H134">
        <f>3.5-0.23</f>
        <v>3.27</v>
      </c>
      <c r="I134">
        <v>0.23</v>
      </c>
      <c r="J134">
        <v>0.3</v>
      </c>
      <c r="K134">
        <f t="shared" si="2"/>
        <v>1.8050400000000002</v>
      </c>
    </row>
    <row r="135" spans="7:11" ht="12.75">
      <c r="G135">
        <v>3</v>
      </c>
      <c r="H135">
        <v>2.4</v>
      </c>
      <c r="I135">
        <v>0.23</v>
      </c>
      <c r="J135">
        <v>0.3</v>
      </c>
      <c r="K135">
        <f t="shared" si="2"/>
        <v>0.4968</v>
      </c>
    </row>
    <row r="136" spans="7:11" ht="12.75">
      <c r="G136">
        <v>2</v>
      </c>
      <c r="H136">
        <v>3</v>
      </c>
      <c r="I136">
        <v>0.23</v>
      </c>
      <c r="J136">
        <v>0.3</v>
      </c>
      <c r="K136">
        <f t="shared" si="2"/>
        <v>0.41400000000000003</v>
      </c>
    </row>
    <row r="137" spans="7:11" ht="12.75">
      <c r="G137">
        <v>2</v>
      </c>
      <c r="H137">
        <v>2.4</v>
      </c>
      <c r="I137">
        <v>0.23</v>
      </c>
      <c r="J137">
        <v>0.3</v>
      </c>
      <c r="K137">
        <f t="shared" si="2"/>
        <v>0.3312</v>
      </c>
    </row>
    <row r="138" spans="7:11" ht="12.75">
      <c r="G138">
        <v>2</v>
      </c>
      <c r="H138">
        <v>3.6</v>
      </c>
      <c r="I138">
        <v>0.23</v>
      </c>
      <c r="J138">
        <v>0.3</v>
      </c>
      <c r="K138">
        <f t="shared" si="2"/>
        <v>0.4968000000000001</v>
      </c>
    </row>
    <row r="139" spans="4:11" ht="12.75">
      <c r="D139" t="s">
        <v>50</v>
      </c>
      <c r="G139">
        <v>1</v>
      </c>
      <c r="H139">
        <v>2.4</v>
      </c>
      <c r="I139">
        <v>1.2</v>
      </c>
      <c r="J139">
        <v>0.15</v>
      </c>
      <c r="K139">
        <f t="shared" si="2"/>
        <v>0.432</v>
      </c>
    </row>
    <row r="140" spans="4:11" ht="12.75">
      <c r="D140" t="s">
        <v>51</v>
      </c>
      <c r="G140">
        <v>1</v>
      </c>
      <c r="H140">
        <v>2.7</v>
      </c>
      <c r="I140">
        <v>1.2</v>
      </c>
      <c r="J140">
        <v>0.15</v>
      </c>
      <c r="K140">
        <f t="shared" si="2"/>
        <v>0.486</v>
      </c>
    </row>
    <row r="141" spans="4:11" ht="12.75">
      <c r="D141" t="s">
        <v>43</v>
      </c>
      <c r="G141">
        <v>10</v>
      </c>
      <c r="H141">
        <v>2</v>
      </c>
      <c r="I141">
        <v>0.23</v>
      </c>
      <c r="J141">
        <v>0.1</v>
      </c>
      <c r="K141">
        <f t="shared" si="2"/>
        <v>0.4600000000000001</v>
      </c>
    </row>
    <row r="142" spans="4:11" ht="12.75">
      <c r="D142" t="s">
        <v>46</v>
      </c>
      <c r="G142">
        <v>5</v>
      </c>
      <c r="H142">
        <f>6.67-0.23+1.2</f>
        <v>7.64</v>
      </c>
      <c r="I142">
        <v>0.23</v>
      </c>
      <c r="J142">
        <v>0.35</v>
      </c>
      <c r="K142">
        <f t="shared" si="2"/>
        <v>3.0751</v>
      </c>
    </row>
    <row r="143" spans="4:11" ht="12.75">
      <c r="D143" t="s">
        <v>47</v>
      </c>
      <c r="G143">
        <v>1</v>
      </c>
      <c r="H143">
        <v>22.66</v>
      </c>
      <c r="I143">
        <f>6.9+1.2</f>
        <v>8.1</v>
      </c>
      <c r="J143">
        <v>0.12</v>
      </c>
      <c r="K143">
        <f t="shared" si="2"/>
        <v>22.02552</v>
      </c>
    </row>
    <row r="144" spans="4:11" ht="12.75">
      <c r="D144" t="s">
        <v>67</v>
      </c>
      <c r="G144">
        <v>1</v>
      </c>
      <c r="H144">
        <v>22.66</v>
      </c>
      <c r="I144">
        <v>0.1</v>
      </c>
      <c r="J144">
        <v>1.2</v>
      </c>
      <c r="K144">
        <f t="shared" si="2"/>
        <v>2.7192</v>
      </c>
    </row>
    <row r="145" spans="4:11" ht="12.75">
      <c r="D145" t="s">
        <v>75</v>
      </c>
      <c r="K145">
        <v>0.1754</v>
      </c>
    </row>
    <row r="146" ht="12.75">
      <c r="K146" s="1">
        <f>SUM(K132:K145)</f>
        <v>41.00386000000001</v>
      </c>
    </row>
    <row r="148" spans="4:11" ht="12.75">
      <c r="D148" t="s">
        <v>48</v>
      </c>
      <c r="G148">
        <v>4</v>
      </c>
      <c r="H148">
        <v>2.7</v>
      </c>
      <c r="I148">
        <v>0.23</v>
      </c>
      <c r="J148">
        <v>3</v>
      </c>
      <c r="K148">
        <f t="shared" si="2"/>
        <v>7.452000000000001</v>
      </c>
    </row>
    <row r="149" spans="7:11" ht="12.75">
      <c r="G149">
        <v>8</v>
      </c>
      <c r="H149">
        <f>3.5-0.23</f>
        <v>3.27</v>
      </c>
      <c r="I149">
        <v>0.23</v>
      </c>
      <c r="J149">
        <v>3</v>
      </c>
      <c r="K149">
        <f t="shared" si="2"/>
        <v>18.050400000000003</v>
      </c>
    </row>
    <row r="150" spans="7:11" ht="12.75">
      <c r="G150">
        <v>4</v>
      </c>
      <c r="H150">
        <v>2.4</v>
      </c>
      <c r="I150">
        <v>0.23</v>
      </c>
      <c r="J150">
        <v>3</v>
      </c>
      <c r="K150">
        <f t="shared" si="2"/>
        <v>6.6240000000000006</v>
      </c>
    </row>
    <row r="151" spans="7:11" ht="12.75">
      <c r="G151">
        <v>2</v>
      </c>
      <c r="H151">
        <v>3</v>
      </c>
      <c r="I151">
        <v>0.23</v>
      </c>
      <c r="J151">
        <v>3</v>
      </c>
      <c r="K151">
        <f t="shared" si="2"/>
        <v>4.140000000000001</v>
      </c>
    </row>
    <row r="152" spans="7:11" ht="12.75">
      <c r="G152">
        <v>2</v>
      </c>
      <c r="H152">
        <v>2.4</v>
      </c>
      <c r="I152">
        <v>0.23</v>
      </c>
      <c r="J152">
        <v>3</v>
      </c>
      <c r="K152">
        <f t="shared" si="2"/>
        <v>3.3120000000000003</v>
      </c>
    </row>
    <row r="153" spans="7:11" ht="12.75">
      <c r="G153">
        <v>2</v>
      </c>
      <c r="H153">
        <v>3.6</v>
      </c>
      <c r="I153">
        <v>0.23</v>
      </c>
      <c r="J153">
        <v>3</v>
      </c>
      <c r="K153">
        <f t="shared" si="2"/>
        <v>4.968000000000001</v>
      </c>
    </row>
    <row r="154" ht="12.75">
      <c r="K154">
        <f>SUM(K148:K153)</f>
        <v>44.546400000000006</v>
      </c>
    </row>
    <row r="155" spans="4:11" ht="12.75">
      <c r="D155" t="s">
        <v>13</v>
      </c>
      <c r="G155">
        <v>3</v>
      </c>
      <c r="H155">
        <v>1.2</v>
      </c>
      <c r="I155">
        <v>0.23</v>
      </c>
      <c r="J155">
        <v>2.1</v>
      </c>
      <c r="K155">
        <f t="shared" si="2"/>
        <v>1.7388</v>
      </c>
    </row>
    <row r="156" spans="7:11" ht="12.75">
      <c r="G156">
        <v>1</v>
      </c>
      <c r="H156">
        <v>0.75</v>
      </c>
      <c r="I156">
        <v>0.23</v>
      </c>
      <c r="J156">
        <v>2.1</v>
      </c>
      <c r="K156">
        <f t="shared" si="2"/>
        <v>0.36225</v>
      </c>
    </row>
    <row r="157" spans="7:11" ht="12.75">
      <c r="G157">
        <v>2</v>
      </c>
      <c r="H157">
        <v>0.75</v>
      </c>
      <c r="I157">
        <v>0.23</v>
      </c>
      <c r="J157">
        <v>2.1</v>
      </c>
      <c r="K157">
        <f t="shared" si="2"/>
        <v>0.7245</v>
      </c>
    </row>
    <row r="158" spans="4:11" ht="12.75">
      <c r="D158" t="s">
        <v>28</v>
      </c>
      <c r="G158">
        <v>10</v>
      </c>
      <c r="H158">
        <v>1.5</v>
      </c>
      <c r="I158">
        <v>0.23</v>
      </c>
      <c r="J158">
        <v>1.25</v>
      </c>
      <c r="K158">
        <f t="shared" si="2"/>
        <v>4.3125</v>
      </c>
    </row>
    <row r="159" spans="4:11" ht="12.75">
      <c r="D159" t="s">
        <v>49</v>
      </c>
      <c r="G159">
        <v>1</v>
      </c>
      <c r="H159">
        <v>2.4</v>
      </c>
      <c r="I159">
        <v>0.23</v>
      </c>
      <c r="J159">
        <v>2.1</v>
      </c>
      <c r="K159">
        <f t="shared" si="2"/>
        <v>1.1592</v>
      </c>
    </row>
    <row r="160" ht="12.75">
      <c r="K160">
        <f>SUM(K155:K159)</f>
        <v>8.29725</v>
      </c>
    </row>
    <row r="161" spans="4:11" ht="12.75">
      <c r="D161" t="s">
        <v>52</v>
      </c>
      <c r="G161">
        <v>4</v>
      </c>
      <c r="H161">
        <v>2.7</v>
      </c>
      <c r="I161">
        <v>0.23</v>
      </c>
      <c r="J161">
        <v>0.3</v>
      </c>
      <c r="K161">
        <f t="shared" si="2"/>
        <v>0.7452000000000001</v>
      </c>
    </row>
    <row r="162" spans="7:11" ht="12.75">
      <c r="G162">
        <v>8</v>
      </c>
      <c r="H162">
        <f>3.5-0.23</f>
        <v>3.27</v>
      </c>
      <c r="I162">
        <v>0.23</v>
      </c>
      <c r="J162">
        <v>0.3</v>
      </c>
      <c r="K162">
        <f t="shared" si="2"/>
        <v>1.8050400000000002</v>
      </c>
    </row>
    <row r="163" spans="7:11" ht="12.75">
      <c r="G163">
        <v>2</v>
      </c>
      <c r="H163">
        <v>2.4</v>
      </c>
      <c r="I163">
        <v>0.23</v>
      </c>
      <c r="J163">
        <v>0.3</v>
      </c>
      <c r="K163">
        <f t="shared" si="2"/>
        <v>0.3312</v>
      </c>
    </row>
    <row r="164" spans="7:11" ht="12.75">
      <c r="G164">
        <v>2</v>
      </c>
      <c r="H164">
        <v>3</v>
      </c>
      <c r="I164">
        <v>0.23</v>
      </c>
      <c r="J164">
        <v>0.3</v>
      </c>
      <c r="K164">
        <f t="shared" si="2"/>
        <v>0.41400000000000003</v>
      </c>
    </row>
    <row r="165" spans="7:11" ht="12.75">
      <c r="G165">
        <v>1</v>
      </c>
      <c r="H165">
        <v>2.4</v>
      </c>
      <c r="I165">
        <v>0.23</v>
      </c>
      <c r="J165">
        <v>0.3</v>
      </c>
      <c r="K165">
        <f t="shared" si="2"/>
        <v>0.1656</v>
      </c>
    </row>
    <row r="166" spans="7:11" ht="12.75">
      <c r="G166">
        <v>1</v>
      </c>
      <c r="H166">
        <v>3.6</v>
      </c>
      <c r="I166">
        <v>0.23</v>
      </c>
      <c r="J166">
        <v>0.3</v>
      </c>
      <c r="K166">
        <f t="shared" si="2"/>
        <v>0.24840000000000004</v>
      </c>
    </row>
    <row r="167" ht="12.75">
      <c r="K167">
        <f>SUM(K161:K166)</f>
        <v>3.7094400000000007</v>
      </c>
    </row>
    <row r="168" ht="12.75">
      <c r="K168">
        <f>+K167+K154-K160</f>
        <v>39.95859000000001</v>
      </c>
    </row>
    <row r="169" ht="12.75">
      <c r="D169" t="s">
        <v>53</v>
      </c>
    </row>
    <row r="170" spans="4:11" ht="12.75">
      <c r="D170" t="s">
        <v>54</v>
      </c>
      <c r="G170">
        <v>1</v>
      </c>
      <c r="H170">
        <v>22.66</v>
      </c>
      <c r="I170">
        <v>8.1</v>
      </c>
      <c r="K170">
        <f>+I170*H170*G170</f>
        <v>183.546</v>
      </c>
    </row>
    <row r="171" spans="4:11" ht="12.75">
      <c r="D171" t="s">
        <v>55</v>
      </c>
      <c r="G171" t="s">
        <v>56</v>
      </c>
      <c r="H171">
        <v>7.64</v>
      </c>
      <c r="J171">
        <v>0.35</v>
      </c>
      <c r="K171">
        <f>10*7.64*0.35</f>
        <v>26.739999999999995</v>
      </c>
    </row>
    <row r="172" spans="4:11" ht="12.75">
      <c r="D172" t="s">
        <v>64</v>
      </c>
      <c r="G172">
        <v>1</v>
      </c>
      <c r="H172">
        <v>2.4</v>
      </c>
      <c r="I172">
        <v>1.2</v>
      </c>
      <c r="K172">
        <f>+I172*H172*G172</f>
        <v>2.88</v>
      </c>
    </row>
    <row r="173" spans="4:11" ht="12.75">
      <c r="D173" t="s">
        <v>51</v>
      </c>
      <c r="G173">
        <v>1</v>
      </c>
      <c r="H173">
        <v>2.7</v>
      </c>
      <c r="I173">
        <v>1.2</v>
      </c>
      <c r="K173">
        <f>+I173*H173*G173</f>
        <v>3.24</v>
      </c>
    </row>
    <row r="174" ht="12.75">
      <c r="K174">
        <f>SUM(K170:K173)</f>
        <v>216.406</v>
      </c>
    </row>
    <row r="176" ht="12.75">
      <c r="D176" t="s">
        <v>57</v>
      </c>
    </row>
    <row r="177" spans="4:11" ht="12.75">
      <c r="D177" t="s">
        <v>58</v>
      </c>
      <c r="G177">
        <v>1</v>
      </c>
      <c r="H177">
        <f>22.66-0.46</f>
        <v>22.2</v>
      </c>
      <c r="I177">
        <f>8.1-0.46</f>
        <v>7.64</v>
      </c>
      <c r="K177">
        <f>+I177*H177*G177</f>
        <v>169.60799999999998</v>
      </c>
    </row>
    <row r="179" spans="4:11" ht="12.75">
      <c r="D179" t="s">
        <v>59</v>
      </c>
      <c r="G179">
        <v>1</v>
      </c>
      <c r="H179">
        <v>19.57</v>
      </c>
      <c r="I179">
        <f>6.44+1.2</f>
        <v>7.640000000000001</v>
      </c>
      <c r="K179">
        <f>+I179*H179*G179</f>
        <v>149.5148</v>
      </c>
    </row>
    <row r="181" ht="12.75">
      <c r="D181" t="s">
        <v>60</v>
      </c>
    </row>
    <row r="182" spans="4:11" ht="12.75">
      <c r="D182" t="s">
        <v>61</v>
      </c>
      <c r="G182">
        <v>3</v>
      </c>
      <c r="H182">
        <v>22.2</v>
      </c>
      <c r="J182">
        <v>3.3</v>
      </c>
      <c r="K182">
        <f>+J182*H182*G182</f>
        <v>219.77999999999997</v>
      </c>
    </row>
    <row r="183" spans="7:11" ht="12.75">
      <c r="G183">
        <v>2</v>
      </c>
      <c r="H183">
        <v>6.44</v>
      </c>
      <c r="J183">
        <v>3.3</v>
      </c>
      <c r="K183">
        <f aca="true" t="shared" si="3" ref="K183:K191">+J183*H183*G183</f>
        <v>42.504</v>
      </c>
    </row>
    <row r="184" spans="4:11" ht="12.75">
      <c r="D184" t="s">
        <v>62</v>
      </c>
      <c r="G184">
        <v>4</v>
      </c>
      <c r="H184">
        <v>2.4</v>
      </c>
      <c r="J184">
        <v>3.3</v>
      </c>
      <c r="K184">
        <f t="shared" si="3"/>
        <v>31.679999999999996</v>
      </c>
    </row>
    <row r="185" spans="4:11" ht="12.75">
      <c r="D185" t="s">
        <v>63</v>
      </c>
      <c r="G185">
        <v>2</v>
      </c>
      <c r="H185">
        <v>3.8</v>
      </c>
      <c r="J185">
        <v>3.3</v>
      </c>
      <c r="K185">
        <f t="shared" si="3"/>
        <v>25.08</v>
      </c>
    </row>
    <row r="186" spans="7:11" ht="12.75">
      <c r="G186">
        <v>2</v>
      </c>
      <c r="H186">
        <v>2.4</v>
      </c>
      <c r="J186">
        <v>3.3</v>
      </c>
      <c r="K186">
        <f t="shared" si="3"/>
        <v>15.839999999999998</v>
      </c>
    </row>
    <row r="187" ht="12.75">
      <c r="D187" t="s">
        <v>65</v>
      </c>
    </row>
    <row r="188" spans="4:11" ht="12.75">
      <c r="D188" t="s">
        <v>66</v>
      </c>
      <c r="G188">
        <v>1</v>
      </c>
      <c r="H188">
        <v>22.66</v>
      </c>
      <c r="J188">
        <f>3.3+0.12+0.3+0.23+0.1</f>
        <v>4.05</v>
      </c>
      <c r="K188">
        <f t="shared" si="3"/>
        <v>91.773</v>
      </c>
    </row>
    <row r="189" spans="7:11" ht="12.75">
      <c r="G189">
        <v>2</v>
      </c>
      <c r="H189">
        <v>6.9</v>
      </c>
      <c r="J189">
        <v>4.05</v>
      </c>
      <c r="K189">
        <f t="shared" si="3"/>
        <v>55.89</v>
      </c>
    </row>
    <row r="190" spans="7:11" ht="12.75">
      <c r="G190">
        <v>1</v>
      </c>
      <c r="H190">
        <v>22.66</v>
      </c>
      <c r="J190">
        <f>0.3+0.23+0.12+0.1</f>
        <v>0.75</v>
      </c>
      <c r="K190">
        <f t="shared" si="3"/>
        <v>16.995</v>
      </c>
    </row>
    <row r="191" spans="4:11" ht="12.75">
      <c r="D191" t="s">
        <v>67</v>
      </c>
      <c r="G191">
        <v>2</v>
      </c>
      <c r="H191">
        <v>22.66</v>
      </c>
      <c r="J191">
        <v>1.2</v>
      </c>
      <c r="K191">
        <f t="shared" si="3"/>
        <v>54.384</v>
      </c>
    </row>
    <row r="192" ht="12.75">
      <c r="K192">
        <f>SUM(K182:K191)</f>
        <v>553.9259999999999</v>
      </c>
    </row>
    <row r="193" spans="4:11" ht="12.75">
      <c r="D193" t="s">
        <v>13</v>
      </c>
      <c r="G193" t="s">
        <v>29</v>
      </c>
      <c r="H193">
        <v>1.2</v>
      </c>
      <c r="J193">
        <v>2.1</v>
      </c>
      <c r="K193">
        <f>4*0.5*1.2*2.1</f>
        <v>5.04</v>
      </c>
    </row>
    <row r="194" spans="7:11" ht="12.75">
      <c r="G194" t="s">
        <v>70</v>
      </c>
      <c r="H194">
        <v>0.75</v>
      </c>
      <c r="J194">
        <v>2.1</v>
      </c>
      <c r="K194">
        <f>0.5*0.75*2.1</f>
        <v>0.7875000000000001</v>
      </c>
    </row>
    <row r="195" spans="4:11" ht="12.75">
      <c r="D195" t="s">
        <v>68</v>
      </c>
      <c r="G195" t="s">
        <v>69</v>
      </c>
      <c r="H195">
        <v>1.5</v>
      </c>
      <c r="J195">
        <v>1.25</v>
      </c>
      <c r="K195">
        <f>5*1.5*1.25</f>
        <v>9.375</v>
      </c>
    </row>
    <row r="196" spans="4:11" ht="12.75">
      <c r="D196" t="s">
        <v>49</v>
      </c>
      <c r="G196">
        <v>1</v>
      </c>
      <c r="H196">
        <v>2.4</v>
      </c>
      <c r="J196">
        <v>2.1</v>
      </c>
      <c r="K196">
        <f>+J196*H196*G196</f>
        <v>5.04</v>
      </c>
    </row>
    <row r="197" ht="12.75">
      <c r="K197">
        <f>SUM(K193:K196)</f>
        <v>20.2425</v>
      </c>
    </row>
    <row r="198" ht="12.75">
      <c r="K198">
        <f>+K192-K197</f>
        <v>533.6835</v>
      </c>
    </row>
    <row r="200" spans="4:11" ht="12.75">
      <c r="D200" t="s">
        <v>19</v>
      </c>
      <c r="G200">
        <v>4</v>
      </c>
      <c r="H200">
        <v>1.2</v>
      </c>
      <c r="J200">
        <v>2.1</v>
      </c>
      <c r="K200">
        <f>+J200*H200*G200</f>
        <v>10.08</v>
      </c>
    </row>
    <row r="201" spans="7:11" ht="12.75">
      <c r="G201">
        <v>1</v>
      </c>
      <c r="H201">
        <v>0.75</v>
      </c>
      <c r="J201">
        <v>2.1</v>
      </c>
      <c r="K201">
        <f>+J201*H201*G201</f>
        <v>1.5750000000000002</v>
      </c>
    </row>
    <row r="202" ht="12.75">
      <c r="K202">
        <f>SUM(K200:K201)</f>
        <v>11.655000000000001</v>
      </c>
    </row>
    <row r="203" spans="4:11" ht="12.75">
      <c r="D203" t="s">
        <v>28</v>
      </c>
      <c r="G203">
        <v>10</v>
      </c>
      <c r="H203">
        <v>1.5</v>
      </c>
      <c r="J203">
        <v>1.25</v>
      </c>
      <c r="K203">
        <f>+J203*H203*G203</f>
        <v>18.75</v>
      </c>
    </row>
    <row r="205" ht="12.75">
      <c r="D205" t="s">
        <v>101</v>
      </c>
    </row>
    <row r="206" spans="4:11" ht="12.75">
      <c r="D206" t="s">
        <v>102</v>
      </c>
      <c r="G206" t="s">
        <v>103</v>
      </c>
      <c r="H206">
        <v>1.2</v>
      </c>
      <c r="J206">
        <v>2.1</v>
      </c>
      <c r="K206">
        <f>10*1.2*2.1</f>
        <v>25.200000000000003</v>
      </c>
    </row>
    <row r="207" spans="7:11" ht="12.75">
      <c r="G207" t="s">
        <v>104</v>
      </c>
      <c r="H207">
        <v>0.75</v>
      </c>
      <c r="J207">
        <v>2.1</v>
      </c>
      <c r="K207">
        <f>2.5*0.75*2.1</f>
        <v>3.9375</v>
      </c>
    </row>
    <row r="208" spans="4:11" ht="12.75">
      <c r="D208" t="s">
        <v>68</v>
      </c>
      <c r="G208" t="s">
        <v>105</v>
      </c>
      <c r="H208">
        <v>1.5</v>
      </c>
      <c r="J208">
        <v>1.25</v>
      </c>
      <c r="K208">
        <f>27.5*1.5*1.25</f>
        <v>51.5625</v>
      </c>
    </row>
    <row r="209" ht="12.75">
      <c r="K209">
        <f>SUM(K206:K208)</f>
        <v>80.7</v>
      </c>
    </row>
    <row r="210" ht="12.75">
      <c r="D210" t="s">
        <v>71</v>
      </c>
    </row>
    <row r="211" spans="4:11" ht="12.75">
      <c r="D211" t="s">
        <v>40</v>
      </c>
      <c r="K211">
        <f>+K198+K174</f>
        <v>750.0895</v>
      </c>
    </row>
    <row r="212" ht="12.75">
      <c r="D212" t="s">
        <v>31</v>
      </c>
    </row>
    <row r="213" spans="4:11" ht="12.75">
      <c r="D213" t="s">
        <v>4</v>
      </c>
      <c r="G213">
        <v>19</v>
      </c>
      <c r="H213">
        <f>2*0.4+2*0.23</f>
        <v>1.26</v>
      </c>
      <c r="J213">
        <v>4.2</v>
      </c>
      <c r="K213">
        <f>+J213*H213*G213</f>
        <v>100.54800000000002</v>
      </c>
    </row>
    <row r="214" spans="4:11" ht="12.75">
      <c r="D214" t="s">
        <v>72</v>
      </c>
      <c r="G214">
        <v>4</v>
      </c>
      <c r="H214">
        <v>2.7</v>
      </c>
      <c r="I214">
        <v>0.83</v>
      </c>
      <c r="K214">
        <f>+I214*H214*G214</f>
        <v>8.964</v>
      </c>
    </row>
    <row r="215" spans="7:11" ht="12.75">
      <c r="G215">
        <v>8</v>
      </c>
      <c r="H215">
        <f>3.5-0.23</f>
        <v>3.27</v>
      </c>
      <c r="I215">
        <v>0.83</v>
      </c>
      <c r="K215">
        <f aca="true" t="shared" si="4" ref="K215:K220">+I215*H215*G215</f>
        <v>21.712799999999998</v>
      </c>
    </row>
    <row r="216" spans="7:11" ht="12.75">
      <c r="G216">
        <v>3</v>
      </c>
      <c r="H216">
        <v>2.4</v>
      </c>
      <c r="I216">
        <v>0.83</v>
      </c>
      <c r="K216">
        <f t="shared" si="4"/>
        <v>5.975999999999999</v>
      </c>
    </row>
    <row r="217" spans="7:11" ht="12.75">
      <c r="G217">
        <v>2</v>
      </c>
      <c r="H217">
        <v>3</v>
      </c>
      <c r="I217">
        <v>0.83</v>
      </c>
      <c r="K217">
        <f t="shared" si="4"/>
        <v>4.9799999999999995</v>
      </c>
    </row>
    <row r="218" spans="7:11" ht="12.75">
      <c r="G218">
        <v>2</v>
      </c>
      <c r="H218">
        <v>2.4</v>
      </c>
      <c r="I218">
        <v>0.83</v>
      </c>
      <c r="K218">
        <f t="shared" si="4"/>
        <v>3.9839999999999995</v>
      </c>
    </row>
    <row r="219" spans="7:11" ht="12.75">
      <c r="G219">
        <v>2</v>
      </c>
      <c r="H219">
        <v>3.6</v>
      </c>
      <c r="I219">
        <v>0.83</v>
      </c>
      <c r="K219">
        <f t="shared" si="4"/>
        <v>5.976</v>
      </c>
    </row>
    <row r="220" spans="4:11" ht="12.75">
      <c r="D220" t="s">
        <v>50</v>
      </c>
      <c r="G220">
        <v>1</v>
      </c>
      <c r="H220">
        <v>2.4</v>
      </c>
      <c r="I220">
        <v>1.2</v>
      </c>
      <c r="K220">
        <f t="shared" si="4"/>
        <v>2.88</v>
      </c>
    </row>
    <row r="221" spans="7:11" ht="12.75">
      <c r="G221">
        <v>1</v>
      </c>
      <c r="H221">
        <v>2.4</v>
      </c>
      <c r="J221">
        <v>0.15</v>
      </c>
      <c r="K221">
        <f>+J221*H221*G221</f>
        <v>0.36</v>
      </c>
    </row>
    <row r="222" spans="7:11" ht="12.75">
      <c r="G222">
        <v>1</v>
      </c>
      <c r="H222">
        <v>1.2</v>
      </c>
      <c r="J222">
        <v>0.15</v>
      </c>
      <c r="K222">
        <f>+J222*H222*G222</f>
        <v>0.18</v>
      </c>
    </row>
    <row r="223" spans="4:11" ht="12.75">
      <c r="D223" t="s">
        <v>51</v>
      </c>
      <c r="G223">
        <v>1</v>
      </c>
      <c r="H223">
        <v>2.7</v>
      </c>
      <c r="I223">
        <v>1.2</v>
      </c>
      <c r="K223">
        <f>+I223*H223*G223</f>
        <v>3.24</v>
      </c>
    </row>
    <row r="224" spans="7:11" ht="12.75">
      <c r="G224">
        <v>1</v>
      </c>
      <c r="H224">
        <v>2.7</v>
      </c>
      <c r="J224">
        <v>0.15</v>
      </c>
      <c r="K224">
        <f>+J224*H224*G224</f>
        <v>0.405</v>
      </c>
    </row>
    <row r="225" spans="4:11" ht="12.75">
      <c r="D225" t="s">
        <v>46</v>
      </c>
      <c r="G225">
        <v>10</v>
      </c>
      <c r="H225">
        <f>6.67-0.23+1.2</f>
        <v>7.64</v>
      </c>
      <c r="I225">
        <v>0.93</v>
      </c>
      <c r="K225">
        <f>+I225*H225*G225</f>
        <v>71.05199999999999</v>
      </c>
    </row>
    <row r="226" spans="4:11" ht="12.75">
      <c r="D226" t="s">
        <v>47</v>
      </c>
      <c r="G226">
        <v>1</v>
      </c>
      <c r="H226">
        <v>22.66</v>
      </c>
      <c r="I226">
        <f>6.9+1.2</f>
        <v>8.1</v>
      </c>
      <c r="K226">
        <f>+I226*H226*G226</f>
        <v>183.546</v>
      </c>
    </row>
    <row r="227" spans="7:11" ht="12.75">
      <c r="G227">
        <v>1</v>
      </c>
      <c r="H227">
        <v>22.66</v>
      </c>
      <c r="J227">
        <v>0.12</v>
      </c>
      <c r="K227">
        <f>+J227*H227*G227</f>
        <v>2.7192</v>
      </c>
    </row>
    <row r="228" spans="7:11" ht="12.75">
      <c r="G228">
        <v>1</v>
      </c>
      <c r="H228">
        <v>8.1</v>
      </c>
      <c r="J228">
        <v>0.12</v>
      </c>
      <c r="K228">
        <f>+J228*H228*G228</f>
        <v>0.972</v>
      </c>
    </row>
    <row r="229" spans="4:11" ht="12.75">
      <c r="D229" t="s">
        <v>67</v>
      </c>
      <c r="G229">
        <v>1</v>
      </c>
      <c r="H229">
        <v>22.66</v>
      </c>
      <c r="J229">
        <v>1.2</v>
      </c>
      <c r="K229">
        <f>+J229*H229*G229</f>
        <v>27.192</v>
      </c>
    </row>
    <row r="230" spans="4:11" ht="12.75">
      <c r="D230" t="s">
        <v>43</v>
      </c>
      <c r="G230">
        <v>20</v>
      </c>
      <c r="H230">
        <v>2</v>
      </c>
      <c r="J230">
        <v>0.1</v>
      </c>
      <c r="K230">
        <f>+J230*H230*G230</f>
        <v>4</v>
      </c>
    </row>
    <row r="231" ht="12.75">
      <c r="K231">
        <f>SUM(K213:K230)</f>
        <v>448.687</v>
      </c>
    </row>
    <row r="232" spans="4:11" ht="12.75">
      <c r="D232" t="s">
        <v>108</v>
      </c>
      <c r="G232">
        <v>8</v>
      </c>
      <c r="H232">
        <v>7</v>
      </c>
      <c r="K232">
        <v>56</v>
      </c>
    </row>
    <row r="233" ht="12.75">
      <c r="D233" t="s">
        <v>41</v>
      </c>
    </row>
    <row r="234" ht="12.75">
      <c r="D234" t="s">
        <v>4</v>
      </c>
    </row>
    <row r="235" ht="12.75">
      <c r="D235" t="s">
        <v>32</v>
      </c>
    </row>
    <row r="236" ht="12.75">
      <c r="D236" t="s">
        <v>43</v>
      </c>
    </row>
    <row r="237" ht="12.75">
      <c r="D237" t="s">
        <v>73</v>
      </c>
    </row>
    <row r="238" ht="12.75">
      <c r="D238" t="s">
        <v>74</v>
      </c>
    </row>
    <row r="239" spans="4:11" ht="12.75">
      <c r="D239" t="s">
        <v>35</v>
      </c>
      <c r="H239" s="1">
        <f>+K146</f>
        <v>41.00386000000001</v>
      </c>
      <c r="I239">
        <v>140</v>
      </c>
      <c r="K239">
        <f>+I239*H239</f>
        <v>5740.540400000002</v>
      </c>
    </row>
    <row r="240" ht="12.75">
      <c r="D240" t="s">
        <v>67</v>
      </c>
    </row>
    <row r="246" spans="4:9" ht="12.75">
      <c r="D246" t="s">
        <v>76</v>
      </c>
      <c r="E246" t="s">
        <v>77</v>
      </c>
      <c r="F246" t="s">
        <v>78</v>
      </c>
      <c r="G246" t="s">
        <v>94</v>
      </c>
      <c r="H246" t="s">
        <v>79</v>
      </c>
      <c r="I246" t="s">
        <v>95</v>
      </c>
    </row>
    <row r="248" spans="4:9" ht="12.75">
      <c r="D248">
        <v>1</v>
      </c>
      <c r="E248" t="s">
        <v>80</v>
      </c>
      <c r="F248">
        <v>30</v>
      </c>
      <c r="G248" t="s">
        <v>81</v>
      </c>
      <c r="H248">
        <v>92</v>
      </c>
      <c r="I248">
        <f>+H248*F248</f>
        <v>2760</v>
      </c>
    </row>
    <row r="250" spans="4:9" ht="12.75">
      <c r="D250">
        <v>2</v>
      </c>
      <c r="E250" t="s">
        <v>82</v>
      </c>
      <c r="F250">
        <v>13</v>
      </c>
      <c r="G250" t="s">
        <v>81</v>
      </c>
      <c r="H250">
        <v>460</v>
      </c>
      <c r="I250">
        <f aca="true" t="shared" si="5" ref="I250:I270">+H250*F250</f>
        <v>5980</v>
      </c>
    </row>
    <row r="252" spans="4:9" ht="12.75">
      <c r="D252">
        <v>3</v>
      </c>
      <c r="E252" t="s">
        <v>96</v>
      </c>
      <c r="F252">
        <v>6.5</v>
      </c>
      <c r="G252" t="s">
        <v>81</v>
      </c>
      <c r="H252">
        <v>2300</v>
      </c>
      <c r="I252">
        <f t="shared" si="5"/>
        <v>14950</v>
      </c>
    </row>
    <row r="254" spans="4:9" ht="12.75">
      <c r="D254">
        <v>4</v>
      </c>
      <c r="E254" t="s">
        <v>83</v>
      </c>
      <c r="F254">
        <v>3</v>
      </c>
      <c r="G254" t="s">
        <v>81</v>
      </c>
      <c r="H254">
        <v>2200</v>
      </c>
      <c r="I254">
        <f t="shared" si="5"/>
        <v>6600</v>
      </c>
    </row>
    <row r="256" spans="4:9" ht="12.75">
      <c r="D256">
        <v>5</v>
      </c>
      <c r="E256" t="s">
        <v>84</v>
      </c>
      <c r="F256">
        <v>9</v>
      </c>
      <c r="H256">
        <v>2250</v>
      </c>
      <c r="I256">
        <f t="shared" si="5"/>
        <v>20250</v>
      </c>
    </row>
    <row r="258" spans="4:9" ht="12.75">
      <c r="D258">
        <v>6</v>
      </c>
      <c r="E258" t="s">
        <v>97</v>
      </c>
      <c r="F258">
        <v>40</v>
      </c>
      <c r="H258">
        <v>2300</v>
      </c>
      <c r="I258">
        <f t="shared" si="5"/>
        <v>92000</v>
      </c>
    </row>
    <row r="260" spans="4:9" ht="12.75">
      <c r="D260">
        <v>7</v>
      </c>
      <c r="E260" t="s">
        <v>85</v>
      </c>
      <c r="F260">
        <v>592</v>
      </c>
      <c r="H260">
        <v>200</v>
      </c>
      <c r="I260">
        <f t="shared" si="5"/>
        <v>118400</v>
      </c>
    </row>
    <row r="262" spans="4:9" ht="12.75">
      <c r="D262">
        <v>8</v>
      </c>
      <c r="E262" t="s">
        <v>86</v>
      </c>
      <c r="F262">
        <v>8000</v>
      </c>
      <c r="H262">
        <v>36</v>
      </c>
      <c r="I262">
        <f>+H262*F262</f>
        <v>288000</v>
      </c>
    </row>
    <row r="264" spans="4:9" ht="12.75">
      <c r="D264">
        <v>9</v>
      </c>
      <c r="E264" t="s">
        <v>98</v>
      </c>
      <c r="F264">
        <v>41</v>
      </c>
      <c r="H264">
        <v>3500</v>
      </c>
      <c r="I264">
        <f t="shared" si="5"/>
        <v>143500</v>
      </c>
    </row>
    <row r="266" spans="4:9" ht="12.75">
      <c r="D266">
        <v>10</v>
      </c>
      <c r="E266" t="s">
        <v>87</v>
      </c>
      <c r="F266">
        <v>193</v>
      </c>
      <c r="H266">
        <v>70</v>
      </c>
      <c r="I266">
        <f t="shared" si="5"/>
        <v>13510</v>
      </c>
    </row>
    <row r="268" spans="4:9" ht="12.75">
      <c r="D268">
        <v>11</v>
      </c>
      <c r="E268" t="s">
        <v>99</v>
      </c>
      <c r="F268">
        <v>170</v>
      </c>
      <c r="H268">
        <v>370</v>
      </c>
      <c r="I268">
        <f t="shared" si="5"/>
        <v>62900</v>
      </c>
    </row>
    <row r="270" spans="4:9" ht="12.75">
      <c r="D270">
        <v>12</v>
      </c>
      <c r="E270" t="s">
        <v>88</v>
      </c>
      <c r="F270">
        <v>20</v>
      </c>
      <c r="H270">
        <v>200</v>
      </c>
      <c r="I270">
        <f t="shared" si="5"/>
        <v>4000</v>
      </c>
    </row>
    <row r="272" spans="4:9" ht="12.75">
      <c r="D272">
        <v>13</v>
      </c>
      <c r="E272" t="s">
        <v>89</v>
      </c>
      <c r="F272">
        <v>280</v>
      </c>
      <c r="H272">
        <v>80</v>
      </c>
      <c r="I272">
        <f>+H272*F272</f>
        <v>22400</v>
      </c>
    </row>
    <row r="274" spans="4:9" ht="12.75">
      <c r="D274">
        <v>14</v>
      </c>
      <c r="E274" t="s">
        <v>109</v>
      </c>
      <c r="F274">
        <v>640</v>
      </c>
      <c r="H274">
        <v>80</v>
      </c>
      <c r="I274">
        <f>+H274*F274</f>
        <v>51200</v>
      </c>
    </row>
    <row r="276" spans="4:9" ht="12.75">
      <c r="D276">
        <v>15</v>
      </c>
      <c r="E276" t="s">
        <v>90</v>
      </c>
      <c r="F276">
        <v>920</v>
      </c>
      <c r="H276">
        <v>45</v>
      </c>
      <c r="I276">
        <f>+H276*F276</f>
        <v>41400</v>
      </c>
    </row>
    <row r="278" spans="4:9" ht="12.75">
      <c r="D278">
        <v>16</v>
      </c>
      <c r="E278" t="s">
        <v>100</v>
      </c>
      <c r="F278">
        <f>+K202+K70</f>
        <v>14.280000000000001</v>
      </c>
      <c r="H278">
        <v>1400</v>
      </c>
      <c r="I278">
        <f>+H278*F278</f>
        <v>19992</v>
      </c>
    </row>
    <row r="280" spans="4:9" ht="12.75">
      <c r="D280">
        <v>17</v>
      </c>
      <c r="E280" t="s">
        <v>107</v>
      </c>
      <c r="F280">
        <f>+K203+K71</f>
        <v>26.25</v>
      </c>
      <c r="H280">
        <v>1725</v>
      </c>
      <c r="I280">
        <v>45281</v>
      </c>
    </row>
    <row r="282" spans="4:9" ht="12.75">
      <c r="D282">
        <v>18</v>
      </c>
      <c r="E282" t="s">
        <v>91</v>
      </c>
      <c r="F282">
        <v>56</v>
      </c>
      <c r="H282">
        <v>185</v>
      </c>
      <c r="I282">
        <f>+H282*F282</f>
        <v>10360</v>
      </c>
    </row>
    <row r="284" spans="4:9" ht="12.75">
      <c r="D284">
        <v>19</v>
      </c>
      <c r="E284" t="s">
        <v>110</v>
      </c>
      <c r="F284">
        <v>28</v>
      </c>
      <c r="H284">
        <v>1100</v>
      </c>
      <c r="I284">
        <f>+H284*F284</f>
        <v>30800</v>
      </c>
    </row>
    <row r="285" ht="12.75">
      <c r="I285">
        <f>SUM(I248:I284)</f>
        <v>994283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M/S N. KALYANARAMAN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RAMANATHAN</dc:creator>
  <cp:keywords/>
  <dc:description/>
  <cp:lastModifiedBy>rajendra</cp:lastModifiedBy>
  <dcterms:created xsi:type="dcterms:W3CDTF">2005-11-14T21:19:00Z</dcterms:created>
  <dcterms:modified xsi:type="dcterms:W3CDTF">2005-11-18T13:49:12Z</dcterms:modified>
  <cp:category/>
  <cp:version/>
  <cp:contentType/>
  <cp:contentStatus/>
</cp:coreProperties>
</file>