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E:\asha\proposals\"/>
    </mc:Choice>
  </mc:AlternateContent>
  <xr:revisionPtr revIDLastSave="0" documentId="13_ncr:1_{5B1FDD57-C354-44C3-952D-A3EEE470547D}" xr6:coauthVersionLast="45" xr6:coauthVersionMax="45" xr10:uidLastSave="{00000000-0000-0000-0000-000000000000}"/>
  <bookViews>
    <workbookView xWindow="4584" yWindow="1716" windowWidth="17856" windowHeight="11196" tabRatio="500" xr2:uid="{00000000-000D-0000-FFFF-FFFF00000000}"/>
  </bookViews>
  <sheets>
    <sheet name="Sheet1" sheetId="1" r:id="rId1"/>
    <sheet name="Sheet2"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 l="1"/>
  <c r="F10" i="1" l="1"/>
  <c r="E53" i="1" l="1"/>
  <c r="C42" i="1" l="1"/>
  <c r="D39" i="1"/>
  <c r="F36" i="1"/>
  <c r="F23" i="1" l="1"/>
  <c r="B26" i="2"/>
  <c r="D26" i="2" s="1"/>
  <c r="D20" i="2"/>
  <c r="B21" i="2"/>
  <c r="D21" i="2" s="1"/>
  <c r="B22" i="2"/>
  <c r="D22" i="2" s="1"/>
  <c r="B23" i="2"/>
  <c r="D23" i="2"/>
  <c r="B24" i="2"/>
  <c r="D24" i="2" s="1"/>
  <c r="B25" i="2"/>
  <c r="D25" i="2"/>
  <c r="F22" i="1"/>
  <c r="F19" i="1"/>
  <c r="F18" i="1"/>
  <c r="F17" i="1"/>
  <c r="D29" i="2" l="1"/>
  <c r="F15" i="1" l="1"/>
  <c r="F12" i="1"/>
  <c r="F8" i="1"/>
  <c r="F7" i="1"/>
  <c r="F39" i="1" s="1"/>
  <c r="E39" i="1" l="1"/>
  <c r="C10" i="1" l="1"/>
  <c r="C7" i="1"/>
  <c r="C22" i="1" l="1"/>
  <c r="C15" i="1" l="1"/>
  <c r="C33" i="1"/>
  <c r="C36" i="1" l="1"/>
  <c r="C23" i="1" l="1"/>
  <c r="C12" i="1"/>
  <c r="C9" i="1" l="1"/>
  <c r="C8" i="1"/>
  <c r="C24" i="1" l="1"/>
  <c r="C18" i="1"/>
  <c r="C14" i="1"/>
  <c r="C13" i="1"/>
  <c r="C20" i="1"/>
  <c r="C17" i="1"/>
  <c r="C19" i="1"/>
  <c r="C27" i="1"/>
  <c r="C31" i="1"/>
  <c r="C37" i="1"/>
  <c r="C39" i="1" l="1"/>
</calcChain>
</file>

<file path=xl/sharedStrings.xml><?xml version="1.0" encoding="utf-8"?>
<sst xmlns="http://schemas.openxmlformats.org/spreadsheetml/2006/main" count="113" uniqueCount="101">
  <si>
    <t>Sports Materials</t>
  </si>
  <si>
    <t>Miscellaneous (emergencies, services, etc.)</t>
  </si>
  <si>
    <t>TOTAL</t>
  </si>
  <si>
    <t>Sno</t>
  </si>
  <si>
    <t>Budget Item</t>
  </si>
  <si>
    <t>Buses</t>
  </si>
  <si>
    <t>Tickets</t>
  </si>
  <si>
    <t>No of Children</t>
  </si>
  <si>
    <t>Food</t>
  </si>
  <si>
    <t>Gifts for children</t>
  </si>
  <si>
    <t>Snacks during travel</t>
  </si>
  <si>
    <t>Gifts for teachers</t>
  </si>
  <si>
    <t>No of Teachera</t>
  </si>
  <si>
    <t>No of Glovis/Asha Volunteers</t>
  </si>
  <si>
    <t>T-shirts and caps.</t>
  </si>
  <si>
    <t>Misc Expenses</t>
  </si>
  <si>
    <t>TOTAL COST</t>
  </si>
  <si>
    <t>Librarian salary (Annanagar).</t>
  </si>
  <si>
    <t>No of Schools</t>
  </si>
  <si>
    <t>Laptop and hotspot for new teachers (2 new teachers and 3 new computer teachers).</t>
  </si>
  <si>
    <t>Teachers training expenses -- travel, conveyance and food during trips to Chennai and conveyance and refreshments/food during teacher meetings in Thiruvallur. Rs 12000 per month.</t>
  </si>
  <si>
    <t>Data plan for all teachers and staff.</t>
  </si>
  <si>
    <t>Teachers</t>
  </si>
  <si>
    <t>Other Staff</t>
  </si>
  <si>
    <t>Provision for purchase of contents, content translation and recording. (payment to Ramanujan Museum and centre for Math resources.)</t>
  </si>
  <si>
    <t>Two uniforms and bag for teachers.</t>
  </si>
  <si>
    <t>Scooters at Thiruvallur office: Existing 1 for computer maintenance and coordinator. 1 new for computer teachers' use and other occasional use by volunteers. Cost 60K. Maintenance + Petrol - 2000 per month per scooter.</t>
  </si>
  <si>
    <t>System / Network administrator for managing the network and machines.</t>
  </si>
  <si>
    <t>Coordinator Vehicle Maintenance - Rs 10000 for Srinivasan. There is not separate vehicle maintenance for Sugadharam and other projects.</t>
  </si>
  <si>
    <t>Same</t>
  </si>
  <si>
    <t>2 Coordinators + 1 System Admin</t>
  </si>
  <si>
    <t>Transport from Chellamma Kandigai to Ammambakkam for 10 children. Rs 3500 per month * 11 months.</t>
  </si>
  <si>
    <t>Trainers from Asha Chennai would need to make one or two trips a term to the villages to monitor the work, evaluate the teachers and plan their training accordingly. Car rental, lunch etc. would be required. Rs 2000 per trip.</t>
  </si>
  <si>
    <t>No of Students</t>
  </si>
  <si>
    <t>Lead teachers - One each for English, and Maths. Third lead teacher for special education starting second year.</t>
  </si>
  <si>
    <t>Printing supplies, Xeroxing, laminating etc. of study materials, worksheets for classroom use.</t>
  </si>
  <si>
    <t>Black board and scribble area repainting -- for about 20 schools going up to 25 and then 30 schools in the subsequent years.</t>
  </si>
  <si>
    <t>School day and other school functions  -- for about 20 schools going up to 25 and then 30 schools in the subsequent years.</t>
  </si>
  <si>
    <t>Rent + Electricity for Sangamam Office</t>
  </si>
  <si>
    <t>Misc purchases for the Annanagar library / evening activity centre (mats, books, stationery, water drum/dispenser etc.)</t>
  </si>
  <si>
    <t>Events organised at the Annanagar centre. Eg. Craft workshop, Karate training etc.</t>
  </si>
  <si>
    <t>Other Admin expenses -- courier, project accounting, any publicity materials (photo printing, posters) etc.</t>
  </si>
  <si>
    <t>Miscellaneous Hardware / Software costs (software purchases, hardware for trial or system admin etc.)</t>
  </si>
  <si>
    <t>Excursion for 600 4th and 5th std children from about 20 schools. Includes travel, gifts for children, tickets and food. See detailed working in the next sheet. Covering students from 25 and then 30 schools in the subsequent years.</t>
  </si>
  <si>
    <t>Educational materials -- Stationery materials purchased once or twice for the schools and educational kits (for Maths, English etc.).</t>
  </si>
  <si>
    <t>Assessment and evaluation of children: Printing papers, cost of  execution (stationery materials, conveyance, etc.), bonuses for teachers who do extra grading and data entry work, etc.</t>
  </si>
  <si>
    <t>Sports costume, slippers and hygiene kit for all school children. Rs 600 per child increasing to Rs 700 in 2 years.</t>
  </si>
  <si>
    <t>Replacement Mats at about 20 schools going up to 25 and then 30 schools in the subsequent years.</t>
  </si>
  <si>
    <t>Regular School teachers. 19 teachers. Note - Only the 15 teachers who have completed 1 year are eligible for full bonus.</t>
  </si>
  <si>
    <t>Computer teachers -- 15 teachers</t>
  </si>
  <si>
    <t>Repair costs for computers (school and teacher computers) - assume approx Rs 1400 per computer per year * 120 computers.</t>
  </si>
  <si>
    <t>19 regular + 15 computer + 3 lead teachers</t>
  </si>
  <si>
    <t>Coordinator Salary - 24000
Asst Coordinator -- Part-time in 18-19 (50% for this project and 50% for other  - Rs 6000 pm and full-time from 19=20.</t>
  </si>
  <si>
    <t>Budget 2019-20 Modified</t>
  </si>
  <si>
    <t>We are incurring more expenses in this head than anticipated.</t>
  </si>
  <si>
    <t>Didn’t increase this as there are no clear plan for purchasing contents besides from Ramanujan Museum.</t>
  </si>
  <si>
    <t>It is at about the same level as planned. If you want us to bring it to same level, we can do that.</t>
  </si>
  <si>
    <t>Lower increase proposed as Srinivasan's role has reduced a bit. Glovis Sangamam is only bearing one third share of Malliga's salary.</t>
  </si>
  <si>
    <t>Continuing with Malliga at 33% and Srinivasan.</t>
  </si>
  <si>
    <t>21 regular + 15 computer + 4 lead teachers</t>
  </si>
  <si>
    <t>2019-20 Actual Expenses</t>
  </si>
  <si>
    <t>Budget 2020-21 Original</t>
  </si>
  <si>
    <t>Budget 2020-21 Modified</t>
  </si>
  <si>
    <t>Notes for 2020-21 budget modifications</t>
  </si>
  <si>
    <t>20 regular schools and 41 computer schools</t>
  </si>
  <si>
    <t>21 regular + 16 computer + 4 lead teachers</t>
  </si>
  <si>
    <t>Made it 5 laptops as the laptops are having problems more frequently than anticipated.</t>
  </si>
  <si>
    <t>Reduced this as the expense will not be much higher than the reduced amount last year.</t>
  </si>
  <si>
    <t>Cost per scooter is not increasing all that much.</t>
  </si>
  <si>
    <t>Reduced teacher gift last year. Plan to do the same this year. Reworked it for the same no of schools/children as last year.</t>
  </si>
  <si>
    <t>Calculating for Kannigaiper and Sriramakuppam.</t>
  </si>
  <si>
    <t>Reducing this as the utilisation was not good last year.</t>
  </si>
  <si>
    <t>Will increase it to Rs 2500.</t>
  </si>
  <si>
    <t>Excess from 2018-19</t>
  </si>
  <si>
    <t>Excess from 2019-20</t>
  </si>
  <si>
    <t>Approved Excess Plan Expenses</t>
  </si>
  <si>
    <t>Current teacher average salary a little less than Rs 8200. Factoring extra salary of Rs 1000.</t>
  </si>
  <si>
    <t>Current computer teacher average salary a little less than Rs 8700. Factoring extra salary of Rs 1000.</t>
  </si>
  <si>
    <t>Two computer teachers were converted to play a management role (Sophya and Kumari).</t>
  </si>
  <si>
    <t>Muthu has performed very well to deserve the proposed salary. He also is doing more in the backend. Added another computer engineer to manage all the computers we have distributed etc.</t>
  </si>
  <si>
    <t>Hope to include setting up of play area in a couple of schools also in this. Otherwise the amount has been higher than our usual expenses.</t>
  </si>
  <si>
    <t>With additional 100 computers donated the number of computers to be maintained has gone up significantly.</t>
  </si>
  <si>
    <t>Mat costs have not gone up significantly. We have been able to manage with the lower amount.</t>
  </si>
  <si>
    <t>Here too the costs have not increased as much as anticipated. With our volume we have been able to get wholesalers to offer good price.</t>
  </si>
  <si>
    <t>Costs have not grown as much.</t>
  </si>
  <si>
    <t>Last year this got totally abandoned because of the pandemic. This year we hope this gets back to normal.</t>
  </si>
  <si>
    <t>Teacher/staff count increased but reduced the rate as it continues to be low.</t>
  </si>
  <si>
    <t>Same as last year actuals.</t>
  </si>
  <si>
    <t>1.33 Coordinator + 2 System Admins</t>
  </si>
  <si>
    <t>Options for Handling Excess</t>
  </si>
  <si>
    <t>Unit Cost</t>
  </si>
  <si>
    <t>Total Cost</t>
  </si>
  <si>
    <t>Setup Libraries</t>
  </si>
  <si>
    <t>Spoken English programme with Karadi Path</t>
  </si>
  <si>
    <t>Setting up play areas (in addition to the 2 already budgeted in item 8)</t>
  </si>
  <si>
    <t>Take up some of the infrastructure work we were planning separately (at Athipattu or Meyyur or Gandhigram if those proposals are unlikely to be funded)</t>
  </si>
  <si>
    <t>TBD</t>
  </si>
  <si>
    <t>One Computer teacher - Rs 1,2 Lakhs.
Misc materials - Rs 1.3 Lakhs.</t>
  </si>
  <si>
    <t>Add three extra schools with computer teachers: Neyveli (35 children), Soolaimeni (100 children - middle school) and Kaliyanur (20 children) which are in middle of our supported areas. Of these we are already supporting Soolaimeni through Project Sangamam.
We can also consider adding schools in the Meyyur area.</t>
  </si>
  <si>
    <t>Sanitation related expenses arising out of the Covid pandemic aftermath. Children may need masks. Schools will for sure need lots of soap and may be hand sanitizers. Proper hand cleaning place may be required and more taps.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</si>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</sst>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 #,##0"/>
  </numFmts>
  <fonts count="9" x14ac:knownFonts="1">
    <font>
      <sz val="12"/>
      <color theme="1"/>
      <name val="Calibri"/>
      <family val="2"/>
      <scheme val="minor"/>
    </font>
    <font>
      <sz val="8"/>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12"/>
      <color rgb="FF000000"/>
      <name val="Times New Roman"/>
      <family val="1"/>
    </font>
    <font>
      <sz val="12"/>
      <color rgb="FF000000"/>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5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6" fillId="0" borderId="1" xfId="0" applyFont="1"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165" fontId="0" fillId="0" borderId="1" xfId="0" applyNumberFormat="1" applyFont="1" applyBorder="1" applyAlignment="1">
      <alignment vertical="center"/>
    </xf>
    <xf numFmtId="165" fontId="5" fillId="0" borderId="1" xfId="0" applyNumberFormat="1" applyFont="1" applyBorder="1" applyAlignment="1">
      <alignment vertical="center" wrapText="1"/>
    </xf>
    <xf numFmtId="165" fontId="6" fillId="0" borderId="1" xfId="0" applyNumberFormat="1" applyFont="1" applyBorder="1" applyAlignment="1">
      <alignment vertical="center" wrapText="1"/>
    </xf>
    <xf numFmtId="165" fontId="0" fillId="0" borderId="1" xfId="0" applyNumberFormat="1" applyFont="1" applyBorder="1" applyAlignment="1">
      <alignment vertical="center" wrapText="1"/>
    </xf>
    <xf numFmtId="165" fontId="0" fillId="0" borderId="0" xfId="0" applyNumberFormat="1" applyFont="1" applyAlignment="1">
      <alignment vertical="center"/>
    </xf>
    <xf numFmtId="165" fontId="2" fillId="0" borderId="1" xfId="0" applyNumberFormat="1" applyFont="1" applyBorder="1" applyAlignment="1">
      <alignment vertical="center" wrapText="1"/>
    </xf>
    <xf numFmtId="0" fontId="5" fillId="0" borderId="0" xfId="0" applyFont="1" applyAlignment="1">
      <alignment vertical="center" wrapText="1"/>
    </xf>
    <xf numFmtId="3" fontId="0" fillId="0" borderId="0" xfId="0" applyNumberFormat="1"/>
    <xf numFmtId="165" fontId="0" fillId="0" borderId="0" xfId="0" applyNumberFormat="1" applyFont="1" applyAlignment="1">
      <alignment vertical="center" wrapText="1"/>
    </xf>
    <xf numFmtId="0" fontId="8" fillId="0" borderId="0" xfId="0" applyFont="1" applyAlignment="1">
      <alignment vertical="center" wrapText="1"/>
    </xf>
    <xf numFmtId="0" fontId="0" fillId="0" borderId="0" xfId="0" applyFont="1" applyAlignment="1">
      <alignment horizontal="center" vertical="center" wrapText="1"/>
    </xf>
    <xf numFmtId="165" fontId="5" fillId="2" borderId="1" xfId="0" applyNumberFormat="1" applyFont="1" applyFill="1" applyBorder="1" applyAlignment="1">
      <alignment vertical="center" wrapText="1"/>
    </xf>
  </cellXfs>
  <cellStyles count="3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53"/>
  <sheetViews>
    <sheetView tabSelected="1" topLeftCell="A33" zoomScale="82" zoomScaleNormal="82" workbookViewId="0">
      <selection activeCell="E41" sqref="E41"/>
    </sheetView>
  </sheetViews>
  <sheetFormatPr defaultColWidth="10.796875" defaultRowHeight="28.05" customHeight="1" x14ac:dyDescent="0.3"/>
  <cols>
    <col min="1" max="1" width="6.69921875" style="8" customWidth="1"/>
    <col min="2" max="2" width="51.19921875" style="9" customWidth="1"/>
    <col min="3" max="6" width="17.5" style="9" customWidth="1"/>
    <col min="7" max="7" width="33.3984375" style="9" customWidth="1"/>
    <col min="8" max="16384" width="10.796875" style="8"/>
  </cols>
  <sheetData>
    <row r="2" spans="1:7" ht="63" customHeight="1" x14ac:dyDescent="0.3">
      <c r="A2" s="4" t="s">
        <v>3</v>
      </c>
      <c r="B2" s="4" t="s">
        <v>4</v>
      </c>
      <c r="C2" s="4" t="s">
        <v>53</v>
      </c>
      <c r="D2" s="4" t="s">
        <v>60</v>
      </c>
      <c r="E2" s="4" t="s">
        <v>61</v>
      </c>
      <c r="F2" s="4" t="s">
        <v>62</v>
      </c>
      <c r="G2" s="4" t="s">
        <v>63</v>
      </c>
    </row>
    <row r="3" spans="1:7" ht="46.8" x14ac:dyDescent="0.3">
      <c r="A3" s="4"/>
      <c r="B3" s="4" t="s">
        <v>18</v>
      </c>
      <c r="C3" s="5" t="s">
        <v>64</v>
      </c>
      <c r="D3" s="5" t="s">
        <v>29</v>
      </c>
      <c r="E3" s="5" t="s">
        <v>29</v>
      </c>
      <c r="F3" s="5" t="s">
        <v>29</v>
      </c>
      <c r="G3" s="11"/>
    </row>
    <row r="4" spans="1:7" ht="63" customHeight="1" x14ac:dyDescent="0.3">
      <c r="A4" s="4"/>
      <c r="B4" s="4" t="s">
        <v>33</v>
      </c>
      <c r="C4" s="4">
        <v>3500</v>
      </c>
      <c r="D4" s="5" t="s">
        <v>29</v>
      </c>
      <c r="E4" s="5" t="s">
        <v>29</v>
      </c>
      <c r="F4" s="5" t="s">
        <v>29</v>
      </c>
      <c r="G4" s="6"/>
    </row>
    <row r="5" spans="1:7" ht="63" customHeight="1" x14ac:dyDescent="0.3">
      <c r="A5" s="4"/>
      <c r="B5" s="4" t="s">
        <v>22</v>
      </c>
      <c r="C5" s="5" t="s">
        <v>59</v>
      </c>
      <c r="D5" s="5" t="s">
        <v>65</v>
      </c>
      <c r="E5" s="5" t="s">
        <v>51</v>
      </c>
      <c r="F5" s="5" t="s">
        <v>87</v>
      </c>
      <c r="G5" s="11"/>
    </row>
    <row r="6" spans="1:7" ht="63" customHeight="1" x14ac:dyDescent="0.3">
      <c r="A6" s="4"/>
      <c r="B6" s="4" t="s">
        <v>23</v>
      </c>
      <c r="C6" s="5" t="s">
        <v>29</v>
      </c>
      <c r="D6" s="5"/>
      <c r="E6" s="5" t="s">
        <v>30</v>
      </c>
      <c r="F6" s="5" t="s">
        <v>88</v>
      </c>
      <c r="G6" s="11" t="s">
        <v>58</v>
      </c>
    </row>
    <row r="7" spans="1:7" ht="46.95" customHeight="1" x14ac:dyDescent="0.3">
      <c r="A7" s="1">
        <v>1</v>
      </c>
      <c r="B7" s="3" t="s">
        <v>48</v>
      </c>
      <c r="C7" s="13">
        <f>21*8600*12+15*5000</f>
        <v>2242200</v>
      </c>
      <c r="D7" s="13">
        <v>2201865</v>
      </c>
      <c r="E7" s="13">
        <v>2355000</v>
      </c>
      <c r="F7" s="13">
        <f>21*9200*12+18*5000</f>
        <v>2408400</v>
      </c>
      <c r="G7" s="11" t="s">
        <v>76</v>
      </c>
    </row>
    <row r="8" spans="1:7" ht="46.95" customHeight="1" x14ac:dyDescent="0.3">
      <c r="A8" s="1">
        <v>2</v>
      </c>
      <c r="B8" s="3" t="s">
        <v>49</v>
      </c>
      <c r="C8" s="13">
        <f>15*9500*12+12*5000</f>
        <v>1770000</v>
      </c>
      <c r="D8" s="13">
        <v>1644620</v>
      </c>
      <c r="E8" s="13">
        <v>2040000</v>
      </c>
      <c r="F8" s="13">
        <f>16*9600*12+13*5000</f>
        <v>1908200</v>
      </c>
      <c r="G8" s="11" t="s">
        <v>77</v>
      </c>
    </row>
    <row r="9" spans="1:7" ht="46.8" x14ac:dyDescent="0.3">
      <c r="A9" s="1">
        <v>3</v>
      </c>
      <c r="B9" s="3" t="s">
        <v>34</v>
      </c>
      <c r="C9" s="13">
        <f>4*14000*12+4*5000</f>
        <v>692000</v>
      </c>
      <c r="D9" s="13">
        <v>581335</v>
      </c>
      <c r="E9" s="13">
        <v>591000</v>
      </c>
      <c r="F9" s="13">
        <f>4*15200*12+4*5000</f>
        <v>749600</v>
      </c>
      <c r="G9" s="11" t="s">
        <v>78</v>
      </c>
    </row>
    <row r="10" spans="1:7" ht="62.4" x14ac:dyDescent="0.3">
      <c r="A10" s="1">
        <v>4</v>
      </c>
      <c r="B10" s="2" t="s">
        <v>52</v>
      </c>
      <c r="C10" s="14">
        <f>12*24000+5000+12*4300+2500</f>
        <v>347100</v>
      </c>
      <c r="D10" s="14">
        <v>349600</v>
      </c>
      <c r="E10" s="14">
        <v>562000</v>
      </c>
      <c r="F10" s="14">
        <f>12*28000+5000+12*4500+2500</f>
        <v>397500</v>
      </c>
      <c r="G10" s="11" t="s">
        <v>57</v>
      </c>
    </row>
    <row r="11" spans="1:7" ht="46.8" x14ac:dyDescent="0.3">
      <c r="A11" s="1">
        <v>5</v>
      </c>
      <c r="B11" s="2" t="s">
        <v>28</v>
      </c>
      <c r="C11" s="14">
        <v>10000</v>
      </c>
      <c r="D11" s="14">
        <v>10340</v>
      </c>
      <c r="E11" s="14">
        <v>10000</v>
      </c>
      <c r="F11" s="14">
        <v>10000</v>
      </c>
      <c r="G11" s="11"/>
    </row>
    <row r="12" spans="1:7" ht="93.6" x14ac:dyDescent="0.3">
      <c r="A12" s="1">
        <v>6</v>
      </c>
      <c r="B12" s="2" t="s">
        <v>27</v>
      </c>
      <c r="C12" s="14">
        <f>23000*12+5000</f>
        <v>281000</v>
      </c>
      <c r="D12" s="14">
        <v>269000</v>
      </c>
      <c r="E12" s="14">
        <v>293000</v>
      </c>
      <c r="F12" s="24">
        <f>26000*12+14500*12+10000</f>
        <v>496000</v>
      </c>
      <c r="G12" s="12" t="s">
        <v>79</v>
      </c>
    </row>
    <row r="13" spans="1:7" ht="46.8" x14ac:dyDescent="0.3">
      <c r="A13" s="1">
        <v>7</v>
      </c>
      <c r="B13" s="2" t="s">
        <v>44</v>
      </c>
      <c r="C13" s="14">
        <f>15*16000+30*8000+15*4500</f>
        <v>547500</v>
      </c>
      <c r="D13" s="14">
        <v>521727</v>
      </c>
      <c r="E13" s="14">
        <v>585000</v>
      </c>
      <c r="F13" s="14">
        <v>585000</v>
      </c>
      <c r="G13" s="12"/>
    </row>
    <row r="14" spans="1:7" ht="62.4" x14ac:dyDescent="0.3">
      <c r="A14" s="1">
        <v>8</v>
      </c>
      <c r="B14" s="2" t="s">
        <v>0</v>
      </c>
      <c r="C14" s="14">
        <f>15*8500+30*4500+15*3000</f>
        <v>307500</v>
      </c>
      <c r="D14" s="14">
        <v>93609</v>
      </c>
      <c r="E14" s="14">
        <v>330000</v>
      </c>
      <c r="F14" s="14">
        <v>330000</v>
      </c>
      <c r="G14" s="12" t="s">
        <v>80</v>
      </c>
    </row>
    <row r="15" spans="1:7" ht="62.4" x14ac:dyDescent="0.3">
      <c r="A15" s="1">
        <v>9</v>
      </c>
      <c r="B15" s="2" t="s">
        <v>50</v>
      </c>
      <c r="C15" s="14">
        <f>125*1500</f>
        <v>187500</v>
      </c>
      <c r="D15" s="14">
        <v>624814</v>
      </c>
      <c r="E15" s="14">
        <v>168000</v>
      </c>
      <c r="F15" s="14">
        <f>200*1400</f>
        <v>280000</v>
      </c>
      <c r="G15" s="11" t="s">
        <v>81</v>
      </c>
    </row>
    <row r="16" spans="1:7" ht="31.2" x14ac:dyDescent="0.3">
      <c r="A16" s="1">
        <v>10</v>
      </c>
      <c r="B16" s="2" t="s">
        <v>35</v>
      </c>
      <c r="C16" s="14">
        <v>40000</v>
      </c>
      <c r="D16" s="14">
        <v>8971</v>
      </c>
      <c r="E16" s="14">
        <v>40000</v>
      </c>
      <c r="F16" s="14">
        <v>40000</v>
      </c>
      <c r="G16" s="11"/>
    </row>
    <row r="17" spans="1:7" ht="46.8" x14ac:dyDescent="0.3">
      <c r="A17" s="1">
        <v>11</v>
      </c>
      <c r="B17" s="2" t="s">
        <v>47</v>
      </c>
      <c r="C17" s="14">
        <f>4000*25</f>
        <v>100000</v>
      </c>
      <c r="D17" s="14">
        <v>58611</v>
      </c>
      <c r="E17" s="14">
        <v>135000</v>
      </c>
      <c r="F17" s="14">
        <f>3000*30</f>
        <v>90000</v>
      </c>
      <c r="G17" s="11" t="s">
        <v>82</v>
      </c>
    </row>
    <row r="18" spans="1:7" ht="62.4" x14ac:dyDescent="0.3">
      <c r="A18" s="1">
        <v>12</v>
      </c>
      <c r="B18" s="2" t="s">
        <v>46</v>
      </c>
      <c r="C18" s="14">
        <f>600*3500</f>
        <v>2100000</v>
      </c>
      <c r="D18" s="14">
        <v>2086960</v>
      </c>
      <c r="E18" s="14">
        <v>2450000</v>
      </c>
      <c r="F18" s="14">
        <f>650*3500</f>
        <v>2275000</v>
      </c>
      <c r="G18" s="11" t="s">
        <v>83</v>
      </c>
    </row>
    <row r="19" spans="1:7" ht="46.8" x14ac:dyDescent="0.3">
      <c r="A19" s="1">
        <v>13</v>
      </c>
      <c r="B19" s="2" t="s">
        <v>36</v>
      </c>
      <c r="C19" s="14">
        <f>25*3000</f>
        <v>75000</v>
      </c>
      <c r="D19" s="14">
        <v>65100</v>
      </c>
      <c r="E19" s="14">
        <v>105000</v>
      </c>
      <c r="F19" s="14">
        <f>30*3000</f>
        <v>90000</v>
      </c>
      <c r="G19" s="11" t="s">
        <v>84</v>
      </c>
    </row>
    <row r="20" spans="1:7" ht="46.8" x14ac:dyDescent="0.3">
      <c r="A20" s="1">
        <v>14</v>
      </c>
      <c r="B20" s="2" t="s">
        <v>37</v>
      </c>
      <c r="C20" s="14">
        <f>25*10000</f>
        <v>250000</v>
      </c>
      <c r="D20" s="14">
        <v>8350</v>
      </c>
      <c r="E20" s="14">
        <v>330000</v>
      </c>
      <c r="F20" s="14">
        <v>330000</v>
      </c>
      <c r="G20" s="11" t="s">
        <v>85</v>
      </c>
    </row>
    <row r="21" spans="1:7" ht="46.8" x14ac:dyDescent="0.3">
      <c r="A21" s="1">
        <v>15</v>
      </c>
      <c r="B21" s="2" t="s">
        <v>19</v>
      </c>
      <c r="C21" s="14">
        <v>120000</v>
      </c>
      <c r="D21" s="14">
        <v>108095</v>
      </c>
      <c r="E21" s="14">
        <v>90000</v>
      </c>
      <c r="F21" s="24">
        <v>150000</v>
      </c>
      <c r="G21" s="11" t="s">
        <v>66</v>
      </c>
    </row>
    <row r="22" spans="1:7" ht="46.8" x14ac:dyDescent="0.3">
      <c r="A22" s="1">
        <v>16</v>
      </c>
      <c r="B22" s="2" t="s">
        <v>21</v>
      </c>
      <c r="C22" s="14">
        <f>41*3000</f>
        <v>123000</v>
      </c>
      <c r="D22" s="14">
        <v>91636</v>
      </c>
      <c r="E22" s="14">
        <v>216000</v>
      </c>
      <c r="F22" s="14">
        <f>42*250*12</f>
        <v>126000</v>
      </c>
      <c r="G22" s="11" t="s">
        <v>86</v>
      </c>
    </row>
    <row r="23" spans="1:7" ht="58.95" customHeight="1" x14ac:dyDescent="0.3">
      <c r="A23" s="1">
        <v>17</v>
      </c>
      <c r="B23" s="10" t="s">
        <v>20</v>
      </c>
      <c r="C23" s="15">
        <f>12*15000</f>
        <v>180000</v>
      </c>
      <c r="D23" s="15">
        <v>142941</v>
      </c>
      <c r="E23" s="15">
        <v>162000</v>
      </c>
      <c r="F23" s="15">
        <f>12*15000</f>
        <v>180000</v>
      </c>
      <c r="G23" s="11" t="s">
        <v>54</v>
      </c>
    </row>
    <row r="24" spans="1:7" ht="28.05" customHeight="1" x14ac:dyDescent="0.3">
      <c r="A24" s="1">
        <v>18</v>
      </c>
      <c r="B24" s="10" t="s">
        <v>25</v>
      </c>
      <c r="C24" s="15">
        <f>40*2000</f>
        <v>80000</v>
      </c>
      <c r="D24" s="15">
        <v>88274</v>
      </c>
      <c r="E24" s="15">
        <v>100000</v>
      </c>
      <c r="F24" s="15">
        <v>100000</v>
      </c>
      <c r="G24" s="11"/>
    </row>
    <row r="25" spans="1:7" ht="28.05" customHeight="1" x14ac:dyDescent="0.3">
      <c r="A25" s="1">
        <v>19</v>
      </c>
      <c r="B25" s="2" t="s">
        <v>1</v>
      </c>
      <c r="C25" s="14">
        <v>25000</v>
      </c>
      <c r="D25" s="14">
        <v>3150</v>
      </c>
      <c r="E25" s="14">
        <v>30000</v>
      </c>
      <c r="F25" s="14">
        <v>30000</v>
      </c>
      <c r="G25" s="11"/>
    </row>
    <row r="26" spans="1:7" ht="31.2" x14ac:dyDescent="0.3">
      <c r="A26" s="1">
        <v>20</v>
      </c>
      <c r="B26" s="2" t="s">
        <v>41</v>
      </c>
      <c r="C26" s="14">
        <v>34600</v>
      </c>
      <c r="D26" s="14">
        <v>12966</v>
      </c>
      <c r="E26" s="14">
        <v>40000</v>
      </c>
      <c r="F26" s="14">
        <v>40000</v>
      </c>
      <c r="G26" s="11"/>
    </row>
    <row r="27" spans="1:7" ht="28.05" customHeight="1" x14ac:dyDescent="0.3">
      <c r="A27" s="1">
        <v>21</v>
      </c>
      <c r="B27" s="2" t="s">
        <v>38</v>
      </c>
      <c r="C27" s="14">
        <f>4500*12</f>
        <v>54000</v>
      </c>
      <c r="D27" s="14">
        <v>48000</v>
      </c>
      <c r="E27" s="14">
        <v>54000</v>
      </c>
      <c r="F27" s="14">
        <v>54000</v>
      </c>
      <c r="G27" s="11"/>
    </row>
    <row r="28" spans="1:7" ht="46.8" x14ac:dyDescent="0.3">
      <c r="A28" s="1">
        <v>22</v>
      </c>
      <c r="B28" s="10" t="s">
        <v>45</v>
      </c>
      <c r="C28" s="15">
        <v>60000</v>
      </c>
      <c r="D28" s="15">
        <v>41756</v>
      </c>
      <c r="E28" s="15">
        <v>60000</v>
      </c>
      <c r="F28" s="15">
        <v>60000</v>
      </c>
      <c r="G28" s="11"/>
    </row>
    <row r="29" spans="1:7" ht="46.8" x14ac:dyDescent="0.3">
      <c r="A29" s="1">
        <v>23</v>
      </c>
      <c r="B29" s="10" t="s">
        <v>42</v>
      </c>
      <c r="C29" s="15">
        <v>25000</v>
      </c>
      <c r="D29" s="15">
        <v>19350</v>
      </c>
      <c r="E29" s="15">
        <v>60000</v>
      </c>
      <c r="F29" s="15">
        <v>30000</v>
      </c>
      <c r="G29" s="11" t="s">
        <v>67</v>
      </c>
    </row>
    <row r="30" spans="1:7" ht="46.8" x14ac:dyDescent="0.3">
      <c r="A30" s="1">
        <v>24</v>
      </c>
      <c r="B30" s="10" t="s">
        <v>24</v>
      </c>
      <c r="C30" s="15">
        <v>80000</v>
      </c>
      <c r="D30" s="15">
        <v>56038</v>
      </c>
      <c r="E30" s="15">
        <v>100000</v>
      </c>
      <c r="F30" s="15">
        <v>80000</v>
      </c>
      <c r="G30" s="11" t="s">
        <v>55</v>
      </c>
    </row>
    <row r="31" spans="1:7" ht="62.4" x14ac:dyDescent="0.3">
      <c r="A31" s="1">
        <v>25</v>
      </c>
      <c r="B31" s="2" t="s">
        <v>26</v>
      </c>
      <c r="C31" s="15">
        <f>2000*2*12</f>
        <v>48000</v>
      </c>
      <c r="D31" s="15">
        <v>38307</v>
      </c>
      <c r="E31" s="15">
        <v>60000</v>
      </c>
      <c r="F31" s="15">
        <v>48000</v>
      </c>
      <c r="G31" s="11" t="s">
        <v>68</v>
      </c>
    </row>
    <row r="32" spans="1:7" ht="62.4" x14ac:dyDescent="0.3">
      <c r="A32" s="1">
        <v>26</v>
      </c>
      <c r="B32" s="2" t="s">
        <v>43</v>
      </c>
      <c r="C32" s="16">
        <v>972000.00000000012</v>
      </c>
      <c r="D32" s="16">
        <v>791199</v>
      </c>
      <c r="E32" s="16">
        <v>1259712.0000000002</v>
      </c>
      <c r="F32" s="16">
        <v>960000</v>
      </c>
      <c r="G32" s="11" t="s">
        <v>69</v>
      </c>
    </row>
    <row r="33" spans="1:7" ht="31.2" x14ac:dyDescent="0.3">
      <c r="A33" s="1">
        <v>27</v>
      </c>
      <c r="B33" s="2" t="s">
        <v>31</v>
      </c>
      <c r="C33" s="14">
        <f>2000*11</f>
        <v>22000</v>
      </c>
      <c r="D33" s="14">
        <v>21500</v>
      </c>
      <c r="E33" s="14">
        <v>44000</v>
      </c>
      <c r="F33" s="14">
        <v>33000</v>
      </c>
      <c r="G33" s="11" t="s">
        <v>70</v>
      </c>
    </row>
    <row r="34" spans="1:7" ht="49.95" customHeight="1" x14ac:dyDescent="0.3">
      <c r="A34" s="1">
        <v>28</v>
      </c>
      <c r="B34" s="2" t="s">
        <v>39</v>
      </c>
      <c r="C34" s="14">
        <v>25000</v>
      </c>
      <c r="D34" s="14">
        <v>5000</v>
      </c>
      <c r="E34" s="14">
        <v>25000</v>
      </c>
      <c r="F34" s="14">
        <v>25000</v>
      </c>
      <c r="G34" s="11"/>
    </row>
    <row r="35" spans="1:7" ht="49.95" customHeight="1" x14ac:dyDescent="0.3">
      <c r="A35" s="1">
        <v>29</v>
      </c>
      <c r="B35" s="2" t="s">
        <v>40</v>
      </c>
      <c r="C35" s="14">
        <v>25000</v>
      </c>
      <c r="D35" s="14">
        <v>6549</v>
      </c>
      <c r="E35" s="14">
        <v>30000</v>
      </c>
      <c r="F35" s="14">
        <v>20000</v>
      </c>
      <c r="G35" s="11" t="s">
        <v>71</v>
      </c>
    </row>
    <row r="36" spans="1:7" ht="27" customHeight="1" x14ac:dyDescent="0.3">
      <c r="A36" s="1">
        <v>30</v>
      </c>
      <c r="B36" s="2" t="s">
        <v>17</v>
      </c>
      <c r="C36" s="14">
        <f>2300*12</f>
        <v>27600</v>
      </c>
      <c r="D36" s="14">
        <v>21000</v>
      </c>
      <c r="E36" s="14">
        <v>36000</v>
      </c>
      <c r="F36" s="14">
        <f>2500*13</f>
        <v>32500</v>
      </c>
      <c r="G36" s="11" t="s">
        <v>72</v>
      </c>
    </row>
    <row r="37" spans="1:7" ht="62.4" x14ac:dyDescent="0.3">
      <c r="A37" s="1">
        <v>31</v>
      </c>
      <c r="B37" s="19" t="s">
        <v>32</v>
      </c>
      <c r="C37" s="17">
        <f>5*2000</f>
        <v>10000</v>
      </c>
      <c r="D37" s="17">
        <v>210</v>
      </c>
      <c r="E37" s="17">
        <v>12500</v>
      </c>
      <c r="F37" s="17">
        <v>10000</v>
      </c>
      <c r="G37" s="11"/>
    </row>
    <row r="38" spans="1:7" ht="15.6" x14ac:dyDescent="0.3">
      <c r="A38" s="1"/>
      <c r="B38" s="19" t="s">
        <v>75</v>
      </c>
      <c r="C38" s="17"/>
      <c r="D38" s="17">
        <v>233855</v>
      </c>
      <c r="E38" s="17"/>
      <c r="F38" s="17"/>
      <c r="G38" s="11"/>
    </row>
    <row r="39" spans="1:7" ht="28.05" customHeight="1" x14ac:dyDescent="0.3">
      <c r="A39" s="7"/>
      <c r="B39" s="6" t="s">
        <v>2</v>
      </c>
      <c r="C39" s="18">
        <f>SUM(C7:C37)</f>
        <v>10861000</v>
      </c>
      <c r="D39" s="18">
        <f>SUM(D7:D38)</f>
        <v>10254728</v>
      </c>
      <c r="E39" s="18">
        <f>SUM(E7:E37)</f>
        <v>12373212</v>
      </c>
      <c r="F39" s="18">
        <f>SUM(F7:F37)</f>
        <v>11968200</v>
      </c>
      <c r="G39" s="11" t="s">
        <v>56</v>
      </c>
    </row>
    <row r="41" spans="1:7" ht="28.05" customHeight="1" x14ac:dyDescent="0.3">
      <c r="B41" s="9" t="s">
        <v>73</v>
      </c>
      <c r="C41" s="20">
        <v>362524</v>
      </c>
    </row>
    <row r="42" spans="1:7" ht="28.05" customHeight="1" x14ac:dyDescent="0.3">
      <c r="B42" s="9" t="s">
        <v>74</v>
      </c>
      <c r="C42" s="21">
        <f>C39-D39</f>
        <v>606272</v>
      </c>
    </row>
    <row r="45" spans="1:7" ht="28.05" customHeight="1" x14ac:dyDescent="0.3">
      <c r="B45" s="22" t="s">
        <v>89</v>
      </c>
      <c r="C45" s="9" t="s">
        <v>90</v>
      </c>
      <c r="D45" s="9" t="s">
        <v>18</v>
      </c>
      <c r="E45" s="9" t="s">
        <v>91</v>
      </c>
    </row>
    <row r="46" spans="1:7" ht="28.05" customHeight="1" x14ac:dyDescent="0.3">
      <c r="A46" s="8">
        <v>1</v>
      </c>
      <c r="B46" s="9" t="s">
        <v>92</v>
      </c>
      <c r="C46" s="9">
        <v>35000</v>
      </c>
      <c r="D46" s="9">
        <v>10</v>
      </c>
      <c r="E46" s="9">
        <v>350000</v>
      </c>
    </row>
    <row r="47" spans="1:7" ht="28.05" customHeight="1" x14ac:dyDescent="0.3">
      <c r="A47" s="8">
        <v>2</v>
      </c>
      <c r="B47" s="9" t="s">
        <v>93</v>
      </c>
      <c r="C47" s="9">
        <v>70000</v>
      </c>
      <c r="D47" s="9">
        <v>5</v>
      </c>
      <c r="E47" s="9">
        <v>350000</v>
      </c>
    </row>
    <row r="48" spans="1:7" ht="28.05" customHeight="1" x14ac:dyDescent="0.3">
      <c r="A48" s="8">
        <v>3</v>
      </c>
      <c r="B48" s="9" t="s">
        <v>94</v>
      </c>
      <c r="C48" s="9">
        <v>80000</v>
      </c>
      <c r="D48" s="9">
        <v>2</v>
      </c>
      <c r="E48" s="9">
        <v>160000</v>
      </c>
    </row>
    <row r="49" spans="1:5" ht="46.8" x14ac:dyDescent="0.3">
      <c r="A49" s="8">
        <v>4</v>
      </c>
      <c r="B49" s="9" t="s">
        <v>95</v>
      </c>
      <c r="C49" s="9" t="s">
        <v>96</v>
      </c>
      <c r="D49" s="9" t="s">
        <v>96</v>
      </c>
      <c r="E49" s="9" t="s">
        <v>96</v>
      </c>
    </row>
    <row r="50" spans="1:5" ht="109.2" x14ac:dyDescent="0.3">
      <c r="A50" s="8">
        <v>5</v>
      </c>
      <c r="B50" s="9" t="s">
        <v>98</v>
      </c>
      <c r="C50" s="9" t="s">
        <v>97</v>
      </c>
      <c r="E50" s="9">
        <v>250000</v>
      </c>
    </row>
    <row r="51" spans="1:5" ht="78" x14ac:dyDescent="0.3">
      <c r="A51" s="8">
        <v>6</v>
      </c>
      <c r="B51" s="9" t="s">
        <v>99</v>
      </c>
      <c r="C51" s="23" t="s">
        <v>100</v>
      </c>
      <c r="D51" s="23" t="s">
        <v>100</v>
      </c>
      <c r="E51" s="23" t="s">
        <v>100</v>
      </c>
    </row>
    <row r="52" spans="1:5" ht="15.6" x14ac:dyDescent="0.3"/>
    <row r="53" spans="1:5" ht="28.05" customHeight="1" x14ac:dyDescent="0.3">
      <c r="B53" s="9" t="s">
        <v>2</v>
      </c>
      <c r="E53" s="9">
        <f>SUM(E46:E50)</f>
        <v>1110000</v>
      </c>
    </row>
  </sheetData>
  <phoneticPr fontId="1" type="noConversion"/>
  <pageMargins left="0.75" right="0.75" top="1" bottom="1" header="0.5" footer="0.5"/>
  <pageSetup paperSize="9" scale="59"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topLeftCell="A11" workbookViewId="0">
      <selection activeCell="D28" sqref="D28"/>
    </sheetView>
  </sheetViews>
  <sheetFormatPr defaultColWidth="11.19921875" defaultRowHeight="15.6" x14ac:dyDescent="0.3"/>
  <cols>
    <col min="1" max="1" width="17.796875" customWidth="1"/>
    <col min="2" max="2" width="10.19921875" customWidth="1"/>
    <col min="6" max="6" width="11.8984375" bestFit="1" customWidth="1"/>
    <col min="7" max="7" width="12.09765625" bestFit="1" customWidth="1"/>
  </cols>
  <sheetData>
    <row r="1" spans="1:3" x14ac:dyDescent="0.3">
      <c r="A1" t="s">
        <v>7</v>
      </c>
      <c r="C1">
        <v>800</v>
      </c>
    </row>
    <row r="2" spans="1:3" x14ac:dyDescent="0.3">
      <c r="A2" t="s">
        <v>12</v>
      </c>
      <c r="C2">
        <v>80</v>
      </c>
    </row>
    <row r="3" spans="1:3" x14ac:dyDescent="0.3">
      <c r="A3" t="s">
        <v>13</v>
      </c>
      <c r="C3">
        <v>50</v>
      </c>
    </row>
    <row r="20" spans="1:4" x14ac:dyDescent="0.3">
      <c r="A20" t="s">
        <v>5</v>
      </c>
      <c r="B20">
        <v>12</v>
      </c>
      <c r="C20">
        <v>17500</v>
      </c>
      <c r="D20">
        <f t="shared" ref="D20:D26" si="0">B20*C20</f>
        <v>210000</v>
      </c>
    </row>
    <row r="21" spans="1:4" x14ac:dyDescent="0.3">
      <c r="A21" t="s">
        <v>6</v>
      </c>
      <c r="B21">
        <f>C1+C2+C3</f>
        <v>930</v>
      </c>
      <c r="C21">
        <v>100</v>
      </c>
      <c r="D21">
        <f t="shared" si="0"/>
        <v>93000</v>
      </c>
    </row>
    <row r="22" spans="1:4" x14ac:dyDescent="0.3">
      <c r="A22" t="s">
        <v>8</v>
      </c>
      <c r="B22">
        <f>C2+C3+C1</f>
        <v>930</v>
      </c>
      <c r="C22">
        <v>160</v>
      </c>
      <c r="D22">
        <f t="shared" si="0"/>
        <v>148800</v>
      </c>
    </row>
    <row r="23" spans="1:4" x14ac:dyDescent="0.3">
      <c r="A23" t="s">
        <v>9</v>
      </c>
      <c r="B23">
        <f>C1</f>
        <v>800</v>
      </c>
      <c r="C23">
        <v>250</v>
      </c>
      <c r="D23">
        <f t="shared" si="0"/>
        <v>200000</v>
      </c>
    </row>
    <row r="24" spans="1:4" x14ac:dyDescent="0.3">
      <c r="A24" t="s">
        <v>10</v>
      </c>
      <c r="B24">
        <f>SUM(C1:C2)</f>
        <v>880</v>
      </c>
      <c r="C24">
        <v>50</v>
      </c>
      <c r="D24">
        <f t="shared" si="0"/>
        <v>44000</v>
      </c>
    </row>
    <row r="25" spans="1:4" x14ac:dyDescent="0.3">
      <c r="A25" t="s">
        <v>11</v>
      </c>
      <c r="B25">
        <f>C2</f>
        <v>80</v>
      </c>
      <c r="C25">
        <v>250</v>
      </c>
      <c r="D25">
        <f t="shared" si="0"/>
        <v>20000</v>
      </c>
    </row>
    <row r="26" spans="1:4" x14ac:dyDescent="0.3">
      <c r="A26" t="s">
        <v>14</v>
      </c>
      <c r="B26">
        <f>SUM(C1:C3)</f>
        <v>930</v>
      </c>
      <c r="C26">
        <v>250</v>
      </c>
      <c r="D26">
        <f t="shared" si="0"/>
        <v>232500</v>
      </c>
    </row>
    <row r="27" spans="1:4" x14ac:dyDescent="0.3">
      <c r="A27" t="s">
        <v>15</v>
      </c>
      <c r="D27">
        <v>11700</v>
      </c>
    </row>
    <row r="29" spans="1:4" x14ac:dyDescent="0.3">
      <c r="A29" t="s">
        <v>16</v>
      </c>
      <c r="D29">
        <f>SUM(D20:D27)</f>
        <v>960000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Damaka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Rajaraman Krishnan</dc:creator>
  <cp:lastModifiedBy>rajaram</cp:lastModifiedBy>
  <cp:lastPrinted>2019-04-20T23:57:25Z</cp:lastPrinted>
  <dcterms:created xsi:type="dcterms:W3CDTF">2016-04-02T03:22:57Z</dcterms:created>
  <dcterms:modified xsi:type="dcterms:W3CDTF">2020-05-07T08:03:19Z</dcterms:modified>
</cp:coreProperties>
</file>