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380" windowHeight="9600" activeTab="0"/>
  </bookViews>
  <sheets>
    <sheet name="Summary" sheetId="1" r:id="rId1"/>
    <sheet name="ECE" sheetId="2" r:id="rId2"/>
    <sheet name="BG+GH" sheetId="3" r:id="rId3"/>
    <sheet name="SBB" sheetId="4" r:id="rId4"/>
    <sheet name="SSB" sheetId="5" r:id="rId5"/>
    <sheet name="Special" sheetId="6" r:id="rId6"/>
    <sheet name="Health" sheetId="7" r:id="rId7"/>
  </sheets>
  <definedNames/>
  <calcPr fullCalcOnLoad="1"/>
</workbook>
</file>

<file path=xl/comments2.xml><?xml version="1.0" encoding="utf-8"?>
<comments xmlns="http://schemas.openxmlformats.org/spreadsheetml/2006/main">
  <authors>
    <author>Swati Sircar</author>
  </authors>
  <commentList>
    <comment ref="B3" authorId="0">
      <text>
        <r>
          <rPr>
            <sz val="10"/>
            <rFont val="Tahoma"/>
            <family val="2"/>
          </rPr>
          <t># of children, teachers, supervisors, ECE centers or tarpaulines</t>
        </r>
      </text>
    </comment>
  </commentList>
</comments>
</file>

<file path=xl/comments3.xml><?xml version="1.0" encoding="utf-8"?>
<comments xmlns="http://schemas.openxmlformats.org/spreadsheetml/2006/main">
  <authors>
    <author>Swati Sircar</author>
  </authors>
  <commentList>
    <comment ref="D29" authorId="0">
      <text>
        <r>
          <rPr>
            <sz val="10"/>
            <rFont val="Tahoma"/>
            <family val="2"/>
          </rPr>
          <t>education material = 400, school fees = 200</t>
        </r>
      </text>
    </comment>
    <comment ref="C13" authorId="0">
      <text>
        <r>
          <rPr>
            <sz val="10"/>
            <rFont val="Tahoma"/>
            <family val="2"/>
          </rPr>
          <t>days</t>
        </r>
      </text>
    </comment>
  </commentList>
</comments>
</file>

<file path=xl/comments6.xml><?xml version="1.0" encoding="utf-8"?>
<comments xmlns="http://schemas.openxmlformats.org/spreadsheetml/2006/main">
  <authors>
    <author>Swati Sircar</author>
  </authors>
  <commentList>
    <comment ref="E17" authorId="0">
      <text>
        <r>
          <rPr>
            <sz val="10"/>
            <rFont val="Tahoma"/>
            <family val="2"/>
          </rPr>
          <t>spreadsheet mentioned 400, but totalled 4800</t>
        </r>
      </text>
    </comment>
  </commentList>
</comments>
</file>

<file path=xl/comments7.xml><?xml version="1.0" encoding="utf-8"?>
<comments xmlns="http://schemas.openxmlformats.org/spreadsheetml/2006/main">
  <authors>
    <author>aparajita durga</author>
  </authors>
  <commentList>
    <comment ref="C17" authorId="0">
      <text>
        <r>
          <rPr>
            <b/>
            <sz val="8"/>
            <rFont val="Tahoma"/>
            <family val="2"/>
          </rPr>
          <t>aparajita durga:</t>
        </r>
        <r>
          <rPr>
            <sz val="8"/>
            <rFont val="Tahoma"/>
            <family val="2"/>
          </rPr>
          <t xml:space="preserve">
20 trainings 
20 people each</t>
        </r>
      </text>
    </comment>
  </commentList>
</comments>
</file>

<file path=xl/sharedStrings.xml><?xml version="1.0" encoding="utf-8"?>
<sst xmlns="http://schemas.openxmlformats.org/spreadsheetml/2006/main" count="230" uniqueCount="163">
  <si>
    <t>Teacher salary</t>
  </si>
  <si>
    <t>Education material</t>
  </si>
  <si>
    <t>Food</t>
  </si>
  <si>
    <t>Medicine</t>
  </si>
  <si>
    <t>Tarpauline</t>
  </si>
  <si>
    <t>Contingency</t>
  </si>
  <si>
    <t>Supervisor</t>
  </si>
  <si>
    <t>Office Expenses</t>
  </si>
  <si>
    <t>Travel</t>
  </si>
  <si>
    <t>Total</t>
  </si>
  <si>
    <t>Collection from children</t>
  </si>
  <si>
    <t>Salary by CMS</t>
  </si>
  <si>
    <t>Need from Asha</t>
  </si>
  <si>
    <t>Asking from Asha</t>
  </si>
  <si>
    <t>Total per 1 ECE center</t>
  </si>
  <si>
    <t>ECE expenses</t>
  </si>
  <si>
    <t>Unit</t>
  </si>
  <si>
    <t>Total Amount</t>
  </si>
  <si>
    <t># of Unit</t>
  </si>
  <si>
    <t>Amount / Unit (Rs)</t>
  </si>
  <si>
    <t>Time (month)</t>
  </si>
  <si>
    <t>Salaries</t>
  </si>
  <si>
    <t>Staff meal</t>
  </si>
  <si>
    <t>Clothing</t>
  </si>
  <si>
    <t>Food for children</t>
  </si>
  <si>
    <t>Medicines</t>
  </si>
  <si>
    <t>Toiletries</t>
  </si>
  <si>
    <t>Bedding</t>
  </si>
  <si>
    <t>School related (BH)</t>
  </si>
  <si>
    <t>Tour</t>
  </si>
  <si>
    <t>Sports related</t>
  </si>
  <si>
    <t>Sports</t>
  </si>
  <si>
    <t>Sports equipment</t>
  </si>
  <si>
    <t>Total (Sports)</t>
  </si>
  <si>
    <t>Govt funding</t>
  </si>
  <si>
    <t>Vegetable garden</t>
  </si>
  <si>
    <t>Subproject</t>
  </si>
  <si>
    <t>Amount</t>
  </si>
  <si>
    <t>ECE</t>
  </si>
  <si>
    <t>No.</t>
  </si>
  <si>
    <t>BH + GH</t>
  </si>
  <si>
    <t>SSB</t>
  </si>
  <si>
    <t>SBB</t>
  </si>
  <si>
    <t>Health</t>
  </si>
  <si>
    <t>Special</t>
  </si>
  <si>
    <t>A. Hospital</t>
  </si>
  <si>
    <t>Rate/Unit</t>
  </si>
  <si>
    <t>per month</t>
  </si>
  <si>
    <t>per Year</t>
  </si>
  <si>
    <t>doctor</t>
  </si>
  <si>
    <t>nurse</t>
  </si>
  <si>
    <t>aya</t>
  </si>
  <si>
    <t>superintendent</t>
  </si>
  <si>
    <t>medicine</t>
  </si>
  <si>
    <t>travelling (staff)</t>
  </si>
  <si>
    <t>travelling (doctor)</t>
  </si>
  <si>
    <t>contingency</t>
  </si>
  <si>
    <t>income from hospital</t>
  </si>
  <si>
    <t xml:space="preserve">Total </t>
  </si>
  <si>
    <t>Training materials (papers, documents)</t>
  </si>
  <si>
    <t>20/20 persons</t>
  </si>
  <si>
    <t>tiffin during training for 2 camps</t>
  </si>
  <si>
    <t>travelling for trainers for 2 camps</t>
  </si>
  <si>
    <t>Cook</t>
  </si>
  <si>
    <t>Staff salary</t>
  </si>
  <si>
    <t>TLM</t>
  </si>
  <si>
    <t>Dress</t>
  </si>
  <si>
    <t>Meal</t>
  </si>
  <si>
    <t>Item</t>
  </si>
  <si>
    <t>Sports, Annual program</t>
  </si>
  <si>
    <t>First aid</t>
  </si>
  <si>
    <t>Supervisor (BH)</t>
  </si>
  <si>
    <t>Cook (BH)</t>
  </si>
  <si>
    <t>Tutor (BH)</t>
  </si>
  <si>
    <t>full time</t>
  </si>
  <si>
    <t>part time</t>
  </si>
  <si>
    <t>Cultural trainer (Bh + GH)</t>
  </si>
  <si>
    <t>Childrens upbringing (BH+GH)</t>
  </si>
  <si>
    <t>Total salary per month</t>
  </si>
  <si>
    <t>Total per child</t>
  </si>
  <si>
    <t>Amount 08-09</t>
  </si>
  <si>
    <t>ECE Budget 2010-2011</t>
  </si>
  <si>
    <t>CMS Budget 2010-2011</t>
  </si>
  <si>
    <t>Amount 09-10</t>
  </si>
  <si>
    <t>SSB Budget 2010-2011</t>
  </si>
  <si>
    <t>SBB Budget 2010-2011</t>
  </si>
  <si>
    <t>Health Budget 2010-2011</t>
  </si>
  <si>
    <t>Local contribution</t>
  </si>
  <si>
    <t>09-10 amount from Asha</t>
  </si>
  <si>
    <t>new item</t>
  </si>
  <si>
    <t>increases</t>
  </si>
  <si>
    <t>decreases</t>
  </si>
  <si>
    <t>Meal (8/- / day * 276 days)</t>
  </si>
  <si>
    <t>B. Health awareness camp at village level for motivation, implementation &amp; continuation</t>
  </si>
  <si>
    <t>Total budget for health (A + B)</t>
  </si>
  <si>
    <t>BH &amp; GH Budget 2010-2011</t>
  </si>
  <si>
    <t># of Unit (GH)</t>
  </si>
  <si>
    <t># of Unit (BH)</t>
  </si>
  <si>
    <t>Other sources</t>
  </si>
  <si>
    <t>Dear Aparajita and Asha friends,</t>
  </si>
  <si>
    <t>Our Non-formal schools are running very well. It is very difficult to maintain the tiffin expense due to high prices of commodities like muri, chire, suji, sugar, batasa etc. Muri costs Rs 40/- instead of Rs 20/- per kg. We are in great trouble regarding the tiffin. Hence we request you to consider Rs 4 instead of Rs 2 per day per student.</t>
  </si>
  <si>
    <t>Thanking you,</t>
  </si>
  <si>
    <t>Swapan Naskar (sign)</t>
  </si>
  <si>
    <t>Supervisors</t>
  </si>
  <si>
    <t>Swapan Naskar</t>
  </si>
  <si>
    <t>Tapan Barman</t>
  </si>
  <si>
    <t>Sujata Barman</t>
  </si>
  <si>
    <t>Rama Das</t>
  </si>
  <si>
    <t>Yours sincerely,</t>
  </si>
  <si>
    <t>Superintendent</t>
  </si>
  <si>
    <t>Girls' Home</t>
  </si>
  <si>
    <t>Pratima Malik</t>
  </si>
  <si>
    <t>Pratima Malick (sign)</t>
  </si>
  <si>
    <t>Nihar Mondal (sign)</t>
  </si>
  <si>
    <t>Nihar Mondal</t>
  </si>
  <si>
    <t>Boys' Home</t>
  </si>
  <si>
    <t>Hope you are well. Our boys and girls in the home are smoothly and happily spending the days. They are playing, reading their books, drawing, singing, running, in the homes. Due to Aila, many boys &amp; girls have become destitute. We are catering to 135 boys in the boys' home and 125 girls in the girls' home. We are getting Govt. grant @ Rs 900/- per child per month. We are also getting some income from vegetable garden and contribution from different persons.</t>
  </si>
  <si>
    <t>We request you to consider the rest amount for both boys' and girls' home.</t>
  </si>
  <si>
    <t>Hope you are well. Our school for dropout girls is running very well. This year a number of 15 students has been increased in spite of pressure from the locality. We have already controlled the rate of increase of the students in the school.</t>
  </si>
  <si>
    <t>I request you to consider the budget. I am sending the report soon.</t>
  </si>
  <si>
    <t>Yours,</t>
  </si>
  <si>
    <t>(sign)</t>
  </si>
  <si>
    <t>Alauddin Laskar</t>
  </si>
  <si>
    <t>Head Master</t>
  </si>
  <si>
    <t>Sarada Balika Bidya Mandir</t>
  </si>
  <si>
    <t>Hope you are well. Our school for dropout boys &amp; girls is running very well. This year a number of 10 students has been increased in spite of pressure from the locality. We have already controlled the rate of increase of the students in the school.</t>
  </si>
  <si>
    <t>Swapan Mandal</t>
  </si>
  <si>
    <t>Surendra Smriti Vidyaniketan</t>
  </si>
  <si>
    <t>Our health project is ging on well. Many patients are being benefitted from this project including operation, awareness, etc. Health training for trainers will be stopped this year. The trainers have been well-equipped. But health awareness camps at village level for motivation, implementation is very important. We want to continue this program for villagers. We request you to consider the matter.</t>
  </si>
  <si>
    <t>Prasanta Karali (sign)</t>
  </si>
  <si>
    <t>Prasanta Karali</t>
  </si>
  <si>
    <t>Health Supervisor</t>
  </si>
  <si>
    <t>Special Children Budget 2010-2011</t>
  </si>
  <si>
    <t>A</t>
  </si>
  <si>
    <t>Residential expenses for 20 boys &amp; 10 girls</t>
  </si>
  <si>
    <t>(i)</t>
  </si>
  <si>
    <t>(ii)</t>
  </si>
  <si>
    <t>(iii)</t>
  </si>
  <si>
    <t>(iv)</t>
  </si>
  <si>
    <t>(v)</t>
  </si>
  <si>
    <t>Total food expense</t>
  </si>
  <si>
    <t>Education</t>
  </si>
  <si>
    <t>Garments</t>
  </si>
  <si>
    <t>Toiletaries</t>
  </si>
  <si>
    <t>Honorarium of teacher cum supervisor</t>
  </si>
  <si>
    <t>Salary for cook (with home)</t>
  </si>
  <si>
    <t>Other expenses</t>
  </si>
  <si>
    <t>B</t>
  </si>
  <si>
    <t>Non-residential</t>
  </si>
  <si>
    <t>Cost of transportation</t>
  </si>
  <si>
    <t>(per month)</t>
  </si>
  <si>
    <t>Food, garment, medicine, education</t>
  </si>
  <si>
    <t>C</t>
  </si>
  <si>
    <t>Training cost (for 6 months)</t>
  </si>
  <si>
    <t>Honorarium for trainers</t>
  </si>
  <si>
    <t>Raw materials</t>
  </si>
  <si>
    <t>Tools &amp; kits</t>
  </si>
  <si>
    <t>Grand Total</t>
  </si>
  <si>
    <t>Dear Asha friends,</t>
  </si>
  <si>
    <t>I am in charge of the special boys &amp; girls. I am also a special girl. I was one of its member. Now after Ratna Hait, I have taken its responsibility. You will be glad to know that some boys and girls have got Govt. service from handicapped percentage. One has become a high school teacher, one girl has been involved in ICDS, one girl has been involved in Shishu Shikhya Kendra. After some months, I may be appointed in ICDS. This is a successful program to all of us. Now we are catering to 20 special boys, 10 special girls and 5 non-residential girls. We are sending the report soon.</t>
  </si>
  <si>
    <t>Pini Mondal (sign)</t>
  </si>
  <si>
    <t>Pini Mondal</t>
  </si>
  <si>
    <t>Special Boys &amp; Girls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</si>
</sst>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0"/>
      <name val="Arial"/>
      <family val="2"/>
    </font>
    <font>
      <b/>
      <sz val="10"/>
      <color indexed="10"/>
      <name val="Arial"/>
      <family val="2"/>
    </font>
    <font>
      <sz val="8"/>
      <name val="Arial"/>
      <family val="0"/>
    </font>
    <font>
      <sz val="10"/>
      <name val="Tahoma"/>
      <family val="2"/>
    </font>
    <font>
      <sz val="10"/>
      <color indexed="10"/>
      <name val="Arial"/>
      <family val="0"/>
    </font>
    <font>
      <sz val="10"/>
      <color indexed="12"/>
      <name val="Arial"/>
      <family val="2"/>
    </font>
    <font>
      <b/>
      <sz val="8"/>
      <name val="Tahoma"/>
      <family val="2"/>
    </font>
    <font>
      <sz val="8"/>
      <name val="Tahoma"/>
      <family val="2"/>
    </font>
    <font>
      <sz val="10"/>
      <color indexed="17"/>
      <name val="Arial"/>
      <family val="0"/>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wrapText="1"/>
    </xf>
    <xf numFmtId="0" fontId="5" fillId="0" borderId="0" xfId="0" applyFont="1" applyAlignment="1">
      <alignment/>
    </xf>
    <xf numFmtId="0" fontId="1" fillId="0" borderId="0" xfId="0" applyFont="1" applyAlignment="1">
      <alignment horizontal="right"/>
    </xf>
    <xf numFmtId="0" fontId="0" fillId="0" borderId="0" xfId="0" applyFont="1" applyAlignment="1">
      <alignment/>
    </xf>
    <xf numFmtId="0" fontId="1" fillId="0" borderId="0" xfId="0" applyFont="1" applyFill="1" applyAlignment="1">
      <alignment/>
    </xf>
    <xf numFmtId="0" fontId="0" fillId="0" borderId="0" xfId="0"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Alignment="1">
      <alignment wrapText="1"/>
    </xf>
    <xf numFmtId="0" fontId="0" fillId="33" borderId="0" xfId="0" applyFill="1" applyAlignment="1">
      <alignment/>
    </xf>
    <xf numFmtId="0" fontId="9" fillId="0" borderId="0" xfId="0" applyFont="1" applyAlignment="1">
      <alignment/>
    </xf>
    <xf numFmtId="0" fontId="0" fillId="33" borderId="0" xfId="0" applyFont="1" applyFill="1" applyAlignment="1">
      <alignment/>
    </xf>
    <xf numFmtId="0" fontId="5" fillId="0" borderId="0" xfId="0" applyFont="1" applyAlignment="1">
      <alignment/>
    </xf>
    <xf numFmtId="0" fontId="9" fillId="0" borderId="0" xfId="0" applyFont="1" applyAlignment="1">
      <alignment/>
    </xf>
    <xf numFmtId="0" fontId="10" fillId="34" borderId="0" xfId="0" applyFont="1" applyFill="1" applyAlignment="1">
      <alignment/>
    </xf>
    <xf numFmtId="0" fontId="5" fillId="0" borderId="0" xfId="0" applyFont="1" applyFill="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xf>
    <xf numFmtId="0" fontId="0" fillId="0" borderId="0" xfId="0" applyFont="1" applyAlignment="1">
      <alignment wrapText="1"/>
    </xf>
    <xf numFmtId="0" fontId="0" fillId="0" borderId="0" xfId="0" applyAlignment="1">
      <alignment horizontal="right"/>
    </xf>
    <xf numFmtId="0" fontId="0" fillId="0" borderId="0" xfId="0" applyFont="1" applyAlignment="1">
      <alignment/>
    </xf>
    <xf numFmtId="0" fontId="1" fillId="0" borderId="0" xfId="0" applyFont="1" applyAlignment="1">
      <alignment horizontal="center"/>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0" fillId="0" borderId="0" xfId="0" applyFont="1" applyAlignment="1">
      <alignment horizontal="left" wrapText="1"/>
    </xf>
    <xf numFmtId="0" fontId="1"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C9" sqref="C9"/>
    </sheetView>
  </sheetViews>
  <sheetFormatPr defaultColWidth="9.140625" defaultRowHeight="12.75"/>
  <cols>
    <col min="1" max="1" width="4.28125" style="0" customWidth="1"/>
    <col min="2" max="2" width="11.57421875" style="0" customWidth="1"/>
  </cols>
  <sheetData>
    <row r="1" spans="1:6" ht="12.75">
      <c r="A1" s="26" t="s">
        <v>82</v>
      </c>
      <c r="B1" s="26"/>
      <c r="C1" s="26"/>
      <c r="D1" s="26"/>
      <c r="E1" s="26"/>
      <c r="F1" s="26"/>
    </row>
    <row r="3" spans="1:6" ht="12.75">
      <c r="A3" s="1" t="s">
        <v>39</v>
      </c>
      <c r="B3" s="1" t="s">
        <v>36</v>
      </c>
      <c r="C3" s="5" t="s">
        <v>37</v>
      </c>
      <c r="E3" s="27" t="s">
        <v>83</v>
      </c>
      <c r="F3" s="27" t="s">
        <v>80</v>
      </c>
    </row>
    <row r="4" spans="1:6" ht="12.75">
      <c r="A4" s="1"/>
      <c r="B4" s="1"/>
      <c r="C4" s="1"/>
      <c r="E4" s="27"/>
      <c r="F4" s="27"/>
    </row>
    <row r="5" spans="1:8" ht="12.75">
      <c r="A5">
        <v>1</v>
      </c>
      <c r="B5" t="s">
        <v>38</v>
      </c>
      <c r="C5">
        <f>ECE!E25</f>
        <v>1354400</v>
      </c>
      <c r="E5">
        <v>887600</v>
      </c>
      <c r="F5">
        <f>638400+212100</f>
        <v>850500</v>
      </c>
      <c r="H5">
        <f aca="true" t="shared" si="0" ref="H5:H10">E5-C5</f>
        <v>-466800</v>
      </c>
    </row>
    <row r="6" spans="1:8" ht="12.75">
      <c r="A6">
        <f>A5+1</f>
        <v>2</v>
      </c>
      <c r="B6" t="s">
        <v>40</v>
      </c>
      <c r="C6">
        <f>'BG+GH'!F38</f>
        <v>264100</v>
      </c>
      <c r="E6">
        <v>188800</v>
      </c>
      <c r="F6">
        <v>261375</v>
      </c>
      <c r="H6">
        <f t="shared" si="0"/>
        <v>-75300</v>
      </c>
    </row>
    <row r="7" spans="1:8" ht="12.75">
      <c r="A7">
        <f>A6+1</f>
        <v>3</v>
      </c>
      <c r="B7" t="s">
        <v>41</v>
      </c>
      <c r="C7">
        <f>SSB!E13</f>
        <v>1068600</v>
      </c>
      <c r="E7">
        <v>1169620</v>
      </c>
      <c r="F7">
        <v>1208965</v>
      </c>
      <c r="H7">
        <f t="shared" si="0"/>
        <v>101020</v>
      </c>
    </row>
    <row r="8" spans="1:8" ht="12.75">
      <c r="A8">
        <f>A7+1</f>
        <v>4</v>
      </c>
      <c r="B8" t="s">
        <v>42</v>
      </c>
      <c r="C8">
        <f>SBB!E15</f>
        <v>879824</v>
      </c>
      <c r="E8">
        <v>925004</v>
      </c>
      <c r="F8">
        <v>931270</v>
      </c>
      <c r="H8">
        <f t="shared" si="0"/>
        <v>45180</v>
      </c>
    </row>
    <row r="9" spans="1:8" ht="12.75">
      <c r="A9">
        <f>A8+1</f>
        <v>5</v>
      </c>
      <c r="B9" t="s">
        <v>44</v>
      </c>
      <c r="C9" s="25">
        <f>Special!G26</f>
        <v>297500</v>
      </c>
      <c r="E9">
        <v>300000</v>
      </c>
      <c r="F9">
        <f>153045+67025+33750</f>
        <v>253820</v>
      </c>
      <c r="H9">
        <f t="shared" si="0"/>
        <v>2500</v>
      </c>
    </row>
    <row r="10" spans="1:8" ht="12.75">
      <c r="A10">
        <f>A9+1</f>
        <v>6</v>
      </c>
      <c r="B10" t="s">
        <v>43</v>
      </c>
      <c r="C10">
        <f>Health!F22</f>
        <v>197440</v>
      </c>
      <c r="E10">
        <v>227940</v>
      </c>
      <c r="F10">
        <v>228540</v>
      </c>
      <c r="H10">
        <f t="shared" si="0"/>
        <v>30500</v>
      </c>
    </row>
    <row r="12" spans="2:8" ht="12.75">
      <c r="B12" s="1" t="s">
        <v>9</v>
      </c>
      <c r="C12" s="1">
        <f>SUM(C5:C10)</f>
        <v>4061864</v>
      </c>
      <c r="E12" s="6">
        <f>SUM(E5:E10)</f>
        <v>3698964</v>
      </c>
      <c r="F12" s="6">
        <f>SUM(F5:F10)</f>
        <v>3734470</v>
      </c>
      <c r="H12">
        <f>E12-C12</f>
        <v>-362900</v>
      </c>
    </row>
    <row r="14" ht="12.75">
      <c r="B14" s="14" t="s">
        <v>89</v>
      </c>
    </row>
    <row r="15" ht="12.75">
      <c r="B15" s="15" t="s">
        <v>90</v>
      </c>
    </row>
    <row r="16" ht="12.75">
      <c r="B16" s="16" t="s">
        <v>91</v>
      </c>
    </row>
    <row r="17" spans="2:3" ht="12.75">
      <c r="B17" s="1"/>
      <c r="C17" s="1"/>
    </row>
  </sheetData>
  <sheetProtection/>
  <mergeCells count="3">
    <mergeCell ref="A1:F1"/>
    <mergeCell ref="F3:F4"/>
    <mergeCell ref="E3:E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7"/>
  <sheetViews>
    <sheetView zoomScalePageLayoutView="0" workbookViewId="0" topLeftCell="A3">
      <selection activeCell="G21" sqref="G21:H21"/>
    </sheetView>
  </sheetViews>
  <sheetFormatPr defaultColWidth="9.140625" defaultRowHeight="12.75"/>
  <cols>
    <col min="1" max="1" width="21.421875" style="0" customWidth="1"/>
    <col min="2" max="2" width="5.28125" style="0" customWidth="1"/>
    <col min="4" max="4" width="8.00390625" style="0" customWidth="1"/>
    <col min="5" max="5" width="8.28125" style="0" customWidth="1"/>
    <col min="6" max="6" width="5.57421875" style="0" customWidth="1"/>
  </cols>
  <sheetData>
    <row r="1" spans="1:5" ht="12.75">
      <c r="A1" s="26" t="s">
        <v>81</v>
      </c>
      <c r="B1" s="26"/>
      <c r="C1" s="26"/>
      <c r="D1" s="26"/>
      <c r="E1" s="26"/>
    </row>
    <row r="3" spans="1:5" ht="38.25">
      <c r="A3" s="1" t="s">
        <v>68</v>
      </c>
      <c r="B3" s="3" t="s">
        <v>18</v>
      </c>
      <c r="C3" s="3" t="s">
        <v>19</v>
      </c>
      <c r="D3" s="3" t="s">
        <v>20</v>
      </c>
      <c r="E3" s="3" t="s">
        <v>17</v>
      </c>
    </row>
    <row r="4" spans="1:14" ht="12.75" customHeight="1">
      <c r="A4" t="s">
        <v>0</v>
      </c>
      <c r="B4">
        <v>1</v>
      </c>
      <c r="C4">
        <v>400</v>
      </c>
      <c r="D4">
        <v>12</v>
      </c>
      <c r="E4">
        <f>C4*D4*B4</f>
        <v>4800</v>
      </c>
      <c r="G4" s="30" t="s">
        <v>99</v>
      </c>
      <c r="H4" s="30"/>
      <c r="I4" s="30"/>
      <c r="J4" s="30"/>
      <c r="K4" s="30"/>
      <c r="L4" s="30"/>
      <c r="M4" s="30"/>
      <c r="N4" s="30"/>
    </row>
    <row r="5" spans="1:14" ht="12.75" customHeight="1">
      <c r="A5" t="s">
        <v>1</v>
      </c>
      <c r="B5">
        <v>25</v>
      </c>
      <c r="C5">
        <v>60</v>
      </c>
      <c r="E5">
        <f>B5*C5</f>
        <v>1500</v>
      </c>
      <c r="G5" s="11"/>
      <c r="H5" s="11"/>
      <c r="I5" s="11"/>
      <c r="J5" s="11"/>
      <c r="K5" s="11"/>
      <c r="L5" s="11"/>
      <c r="M5" s="11"/>
      <c r="N5" s="11"/>
    </row>
    <row r="6" spans="1:14" ht="12.75" customHeight="1">
      <c r="A6" t="s">
        <v>2</v>
      </c>
      <c r="B6">
        <f>B5</f>
        <v>25</v>
      </c>
      <c r="C6" s="4">
        <v>64</v>
      </c>
      <c r="D6">
        <f>D4</f>
        <v>12</v>
      </c>
      <c r="E6">
        <f>C6*D6*B6</f>
        <v>19200</v>
      </c>
      <c r="G6" s="29" t="s">
        <v>100</v>
      </c>
      <c r="H6" s="29"/>
      <c r="I6" s="29"/>
      <c r="J6" s="29"/>
      <c r="K6" s="11"/>
      <c r="L6" s="11"/>
      <c r="M6" s="11"/>
      <c r="N6" s="11"/>
    </row>
    <row r="7" spans="1:14" ht="12.75">
      <c r="A7" t="s">
        <v>3</v>
      </c>
      <c r="C7">
        <v>100</v>
      </c>
      <c r="D7">
        <f>D4</f>
        <v>12</v>
      </c>
      <c r="E7">
        <f>C7*D7</f>
        <v>1200</v>
      </c>
      <c r="G7" s="29"/>
      <c r="H7" s="29"/>
      <c r="I7" s="29"/>
      <c r="J7" s="29"/>
      <c r="K7" s="11"/>
      <c r="L7" s="11"/>
      <c r="M7" s="11"/>
      <c r="N7" s="11"/>
    </row>
    <row r="8" spans="1:14" ht="12.75">
      <c r="A8" t="s">
        <v>5</v>
      </c>
      <c r="C8">
        <v>800</v>
      </c>
      <c r="E8">
        <f>C8</f>
        <v>800</v>
      </c>
      <c r="G8" s="29"/>
      <c r="H8" s="29"/>
      <c r="I8" s="29"/>
      <c r="J8" s="29"/>
      <c r="K8" s="11"/>
      <c r="L8" s="11"/>
      <c r="M8" s="11"/>
      <c r="N8" s="11"/>
    </row>
    <row r="9" spans="1:14" ht="12.75">
      <c r="A9" s="1" t="s">
        <v>14</v>
      </c>
      <c r="B9" s="1"/>
      <c r="C9" s="1"/>
      <c r="D9" s="1"/>
      <c r="E9" s="1">
        <f>SUM(E4:E8)</f>
        <v>27500</v>
      </c>
      <c r="G9" s="29"/>
      <c r="H9" s="29"/>
      <c r="I9" s="29"/>
      <c r="J9" s="29"/>
      <c r="K9" s="11"/>
      <c r="L9" s="11"/>
      <c r="M9" s="11"/>
      <c r="N9" s="11"/>
    </row>
    <row r="10" spans="7:14" ht="12.75">
      <c r="G10" s="29"/>
      <c r="H10" s="29"/>
      <c r="I10" s="29"/>
      <c r="J10" s="29"/>
      <c r="K10" s="20"/>
      <c r="L10" s="20"/>
      <c r="M10" s="20"/>
      <c r="N10" s="20"/>
    </row>
    <row r="11" spans="1:10" ht="12.75">
      <c r="A11" t="s">
        <v>15</v>
      </c>
      <c r="B11">
        <f>48+2</f>
        <v>50</v>
      </c>
      <c r="C11">
        <f>E9</f>
        <v>27500</v>
      </c>
      <c r="E11">
        <f>B11*C11</f>
        <v>1375000</v>
      </c>
      <c r="G11" s="29"/>
      <c r="H11" s="29"/>
      <c r="I11" s="29"/>
      <c r="J11" s="29"/>
    </row>
    <row r="12" spans="1:10" ht="12.75">
      <c r="A12" t="s">
        <v>4</v>
      </c>
      <c r="B12" s="13">
        <v>15</v>
      </c>
      <c r="C12">
        <v>700</v>
      </c>
      <c r="E12">
        <f>B12*C12</f>
        <v>10500</v>
      </c>
      <c r="G12" s="29"/>
      <c r="H12" s="29"/>
      <c r="I12" s="29"/>
      <c r="J12" s="29"/>
    </row>
    <row r="13" spans="1:10" ht="12.75">
      <c r="A13" t="s">
        <v>6</v>
      </c>
      <c r="B13">
        <v>4</v>
      </c>
      <c r="C13">
        <v>600</v>
      </c>
      <c r="D13">
        <f>D7</f>
        <v>12</v>
      </c>
      <c r="E13">
        <f>B13*C13*D13</f>
        <v>28800</v>
      </c>
      <c r="G13" s="29"/>
      <c r="H13" s="29"/>
      <c r="I13" s="29"/>
      <c r="J13" s="29"/>
    </row>
    <row r="14" spans="1:10" ht="12.75">
      <c r="A14" t="s">
        <v>7</v>
      </c>
      <c r="C14">
        <v>1000</v>
      </c>
      <c r="D14">
        <f>D13</f>
        <v>12</v>
      </c>
      <c r="E14">
        <f>C14*D14</f>
        <v>12000</v>
      </c>
      <c r="G14" s="11"/>
      <c r="H14" s="11"/>
      <c r="I14" s="11"/>
      <c r="J14" s="11"/>
    </row>
    <row r="15" spans="1:10" ht="12.75">
      <c r="A15" t="s">
        <v>8</v>
      </c>
      <c r="C15">
        <v>500</v>
      </c>
      <c r="D15">
        <f>D14</f>
        <v>12</v>
      </c>
      <c r="E15">
        <f>C15*D15</f>
        <v>6000</v>
      </c>
      <c r="G15" s="28" t="s">
        <v>101</v>
      </c>
      <c r="H15" s="28"/>
      <c r="I15" s="21"/>
      <c r="J15" s="11"/>
    </row>
    <row r="16" spans="1:10" ht="12.75">
      <c r="A16" s="1" t="s">
        <v>9</v>
      </c>
      <c r="E16" s="1">
        <f>SUM(E11:E15)</f>
        <v>1432300</v>
      </c>
      <c r="G16" s="28" t="s">
        <v>102</v>
      </c>
      <c r="H16" s="28"/>
      <c r="I16" s="28"/>
      <c r="J16" s="11"/>
    </row>
    <row r="17" spans="7:10" ht="12.75">
      <c r="G17" s="28" t="s">
        <v>103</v>
      </c>
      <c r="H17" s="28"/>
      <c r="I17" s="21"/>
      <c r="J17" s="11"/>
    </row>
    <row r="18" spans="1:14" ht="12.75">
      <c r="A18" t="s">
        <v>10</v>
      </c>
      <c r="B18">
        <f>B11*B5</f>
        <v>1250</v>
      </c>
      <c r="C18">
        <v>1</v>
      </c>
      <c r="D18">
        <f>D15</f>
        <v>12</v>
      </c>
      <c r="E18">
        <f>B18*C18*D18</f>
        <v>15000</v>
      </c>
      <c r="G18" s="28" t="s">
        <v>104</v>
      </c>
      <c r="H18" s="28"/>
      <c r="I18" s="21"/>
      <c r="J18" s="11"/>
      <c r="K18" s="20"/>
      <c r="L18" s="20"/>
      <c r="M18" s="20"/>
      <c r="N18" s="20"/>
    </row>
    <row r="19" spans="1:14" ht="12.75">
      <c r="A19" t="s">
        <v>11</v>
      </c>
      <c r="C19">
        <f>48*C4-30*500</f>
        <v>4200</v>
      </c>
      <c r="D19">
        <f>12</f>
        <v>12</v>
      </c>
      <c r="E19">
        <f>C19*D19</f>
        <v>50400</v>
      </c>
      <c r="G19" s="28" t="s">
        <v>105</v>
      </c>
      <c r="H19" s="28"/>
      <c r="I19" s="21"/>
      <c r="J19" s="11"/>
      <c r="K19" s="20"/>
      <c r="L19" s="20"/>
      <c r="M19" s="20"/>
      <c r="N19" s="20"/>
    </row>
    <row r="20" spans="1:14" ht="12.75">
      <c r="A20" s="12" t="s">
        <v>87</v>
      </c>
      <c r="B20" s="12"/>
      <c r="C20" s="12"/>
      <c r="D20" s="12"/>
      <c r="E20" s="12">
        <v>12500</v>
      </c>
      <c r="G20" s="28" t="s">
        <v>106</v>
      </c>
      <c r="H20" s="28"/>
      <c r="I20" s="19"/>
      <c r="J20" s="20"/>
      <c r="K20" s="20"/>
      <c r="L20" s="20"/>
      <c r="M20" s="20"/>
      <c r="N20" s="20"/>
    </row>
    <row r="21" spans="1:14" ht="12.75">
      <c r="A21" s="1" t="s">
        <v>9</v>
      </c>
      <c r="B21" s="1"/>
      <c r="C21" s="1"/>
      <c r="D21" s="1"/>
      <c r="E21" s="1">
        <f>SUM(E18:E20)</f>
        <v>77900</v>
      </c>
      <c r="G21" s="28" t="s">
        <v>107</v>
      </c>
      <c r="H21" s="28"/>
      <c r="I21" s="19"/>
      <c r="J21" s="20"/>
      <c r="K21" s="20"/>
      <c r="L21" s="20"/>
      <c r="M21" s="20"/>
      <c r="N21" s="20"/>
    </row>
    <row r="22" spans="8:14" ht="12.75" customHeight="1">
      <c r="H22" s="20"/>
      <c r="I22" s="20"/>
      <c r="J22" s="20"/>
      <c r="K22" s="20"/>
      <c r="L22" s="20"/>
      <c r="M22" s="20"/>
      <c r="N22" s="20"/>
    </row>
    <row r="23" spans="1:14" ht="12.75" customHeight="1">
      <c r="A23" t="s">
        <v>12</v>
      </c>
      <c r="E23" s="6">
        <f>E16-E21</f>
        <v>1354400</v>
      </c>
      <c r="H23" s="20"/>
      <c r="I23" s="20"/>
      <c r="J23" s="20"/>
      <c r="K23" s="20"/>
      <c r="L23" s="20"/>
      <c r="M23" s="20"/>
      <c r="N23" s="20"/>
    </row>
    <row r="24" spans="8:14" ht="12.75" customHeight="1">
      <c r="H24" s="20"/>
      <c r="I24" s="20"/>
      <c r="J24" s="20"/>
      <c r="K24" s="20"/>
      <c r="L24" s="20"/>
      <c r="M24" s="20"/>
      <c r="N24" s="20"/>
    </row>
    <row r="25" spans="1:14" ht="12.75" customHeight="1">
      <c r="A25" s="1" t="s">
        <v>13</v>
      </c>
      <c r="E25" s="17">
        <f>E23</f>
        <v>1354400</v>
      </c>
      <c r="H25" s="20"/>
      <c r="I25" s="20"/>
      <c r="J25" s="20"/>
      <c r="K25" s="20"/>
      <c r="L25" s="20"/>
      <c r="M25" s="20"/>
      <c r="N25" s="20"/>
    </row>
    <row r="26" spans="8:14" ht="12.75" customHeight="1">
      <c r="H26" s="20"/>
      <c r="I26" s="20"/>
      <c r="J26" s="20"/>
      <c r="K26" s="20"/>
      <c r="L26" s="20"/>
      <c r="M26" s="20"/>
      <c r="N26" s="20"/>
    </row>
    <row r="27" spans="1:14" ht="12.75" customHeight="1">
      <c r="A27" s="6" t="s">
        <v>88</v>
      </c>
      <c r="E27">
        <v>887600</v>
      </c>
      <c r="H27" s="20"/>
      <c r="I27" s="20"/>
      <c r="J27" s="20"/>
      <c r="K27" s="20"/>
      <c r="L27" s="20"/>
      <c r="M27" s="20"/>
      <c r="N27" s="20"/>
    </row>
  </sheetData>
  <sheetProtection/>
  <mergeCells count="10">
    <mergeCell ref="A1:E1"/>
    <mergeCell ref="G4:N4"/>
    <mergeCell ref="G18:H18"/>
    <mergeCell ref="G19:H19"/>
    <mergeCell ref="G20:H20"/>
    <mergeCell ref="G21:H21"/>
    <mergeCell ref="G6:J13"/>
    <mergeCell ref="G15:H15"/>
    <mergeCell ref="G16:I16"/>
    <mergeCell ref="G17:H17"/>
  </mergeCells>
  <printOptions/>
  <pageMargins left="0.75" right="0.75" top="1" bottom="1" header="0.5" footer="0.5"/>
  <pageSetup horizontalDpi="600" verticalDpi="600" orientation="portrait" paperSize="9" r:id="rId3"/>
  <ignoredErrors>
    <ignoredError sqref="E5" formula="1"/>
  </ignoredErrors>
  <legacyDrawing r:id="rId2"/>
</worksheet>
</file>

<file path=xl/worksheets/sheet3.xml><?xml version="1.0" encoding="utf-8"?>
<worksheet xmlns="http://schemas.openxmlformats.org/spreadsheetml/2006/main" xmlns:r="http://schemas.openxmlformats.org/officeDocument/2006/relationships">
  <dimension ref="A1:N40"/>
  <sheetViews>
    <sheetView zoomScalePageLayoutView="0" workbookViewId="0" topLeftCell="A1">
      <selection activeCell="A3" sqref="A3:E3"/>
    </sheetView>
  </sheetViews>
  <sheetFormatPr defaultColWidth="9.140625" defaultRowHeight="12.75"/>
  <cols>
    <col min="1" max="1" width="26.8515625" style="0" customWidth="1"/>
    <col min="2" max="2" width="8.57421875" style="0" customWidth="1"/>
    <col min="3" max="3" width="8.421875" style="0" customWidth="1"/>
    <col min="5" max="5" width="8.28125" style="0" customWidth="1"/>
    <col min="10" max="10" width="9.140625" style="0" customWidth="1"/>
  </cols>
  <sheetData>
    <row r="1" spans="1:6" ht="12.75">
      <c r="A1" s="26" t="s">
        <v>95</v>
      </c>
      <c r="B1" s="26"/>
      <c r="C1" s="26"/>
      <c r="D1" s="26"/>
      <c r="E1" s="26"/>
      <c r="F1" s="26"/>
    </row>
    <row r="3" spans="1:5" ht="38.25">
      <c r="A3" s="1" t="s">
        <v>68</v>
      </c>
      <c r="B3" s="3" t="s">
        <v>96</v>
      </c>
      <c r="C3" s="3" t="s">
        <v>97</v>
      </c>
      <c r="D3" s="3" t="s">
        <v>19</v>
      </c>
      <c r="E3" s="3" t="s">
        <v>17</v>
      </c>
    </row>
    <row r="4" spans="1:14" ht="12.75">
      <c r="A4" t="s">
        <v>71</v>
      </c>
      <c r="B4" s="13">
        <v>1</v>
      </c>
      <c r="C4">
        <v>3</v>
      </c>
      <c r="D4">
        <v>1000</v>
      </c>
      <c r="E4">
        <f>(B4+C4)*D4</f>
        <v>4000</v>
      </c>
      <c r="G4" s="31" t="s">
        <v>99</v>
      </c>
      <c r="H4" s="31"/>
      <c r="I4" s="31"/>
      <c r="J4" s="22"/>
      <c r="K4" s="22"/>
      <c r="L4" s="22"/>
      <c r="M4" s="22"/>
      <c r="N4" s="22"/>
    </row>
    <row r="5" spans="1:14" ht="12.75" customHeight="1">
      <c r="A5" t="s">
        <v>72</v>
      </c>
      <c r="B5" s="13">
        <v>2</v>
      </c>
      <c r="C5">
        <v>3</v>
      </c>
      <c r="D5">
        <v>600</v>
      </c>
      <c r="E5">
        <f>(B5+C5)*D5</f>
        <v>3000</v>
      </c>
      <c r="G5" s="11"/>
      <c r="H5" s="11"/>
      <c r="I5" s="11"/>
      <c r="J5" s="11"/>
      <c r="K5" s="11"/>
      <c r="L5" s="11"/>
      <c r="M5" s="11"/>
      <c r="N5" s="11"/>
    </row>
    <row r="6" spans="1:14" ht="12.75">
      <c r="A6" t="s">
        <v>73</v>
      </c>
      <c r="G6" s="29" t="s">
        <v>116</v>
      </c>
      <c r="H6" s="29"/>
      <c r="I6" s="29"/>
      <c r="J6" s="29"/>
      <c r="K6" s="29"/>
      <c r="L6" s="29"/>
      <c r="M6" s="29"/>
      <c r="N6" s="11"/>
    </row>
    <row r="7" spans="1:14" ht="12.75">
      <c r="A7" t="s">
        <v>74</v>
      </c>
      <c r="C7">
        <v>4</v>
      </c>
      <c r="D7">
        <v>800</v>
      </c>
      <c r="E7">
        <f>(B7+C7)*D7</f>
        <v>3200</v>
      </c>
      <c r="G7" s="29"/>
      <c r="H7" s="29"/>
      <c r="I7" s="29"/>
      <c r="J7" s="29"/>
      <c r="K7" s="29"/>
      <c r="L7" s="29"/>
      <c r="M7" s="29"/>
      <c r="N7" s="11"/>
    </row>
    <row r="8" spans="1:14" ht="12.75">
      <c r="A8" t="s">
        <v>75</v>
      </c>
      <c r="C8">
        <v>1</v>
      </c>
      <c r="D8">
        <v>650</v>
      </c>
      <c r="E8">
        <f>(B8+C8)*D8</f>
        <v>650</v>
      </c>
      <c r="G8" s="29"/>
      <c r="H8" s="29"/>
      <c r="I8" s="29"/>
      <c r="J8" s="29"/>
      <c r="K8" s="29"/>
      <c r="L8" s="29"/>
      <c r="M8" s="29"/>
      <c r="N8" s="11"/>
    </row>
    <row r="9" spans="1:14" ht="12.75">
      <c r="A9" t="s">
        <v>75</v>
      </c>
      <c r="B9" s="13">
        <v>4</v>
      </c>
      <c r="C9">
        <v>3</v>
      </c>
      <c r="D9">
        <v>500</v>
      </c>
      <c r="E9">
        <f>(B9+C9)*D9</f>
        <v>3500</v>
      </c>
      <c r="G9" s="29"/>
      <c r="H9" s="29"/>
      <c r="I9" s="29"/>
      <c r="J9" s="29"/>
      <c r="K9" s="29"/>
      <c r="L9" s="29"/>
      <c r="M9" s="29"/>
      <c r="N9" s="11"/>
    </row>
    <row r="10" spans="1:14" ht="12.75">
      <c r="A10" t="s">
        <v>76</v>
      </c>
      <c r="B10">
        <v>1</v>
      </c>
      <c r="D10">
        <v>800</v>
      </c>
      <c r="E10">
        <f>(B10+C10)*D10</f>
        <v>800</v>
      </c>
      <c r="G10" s="29"/>
      <c r="H10" s="29"/>
      <c r="I10" s="29"/>
      <c r="J10" s="29"/>
      <c r="K10" s="29"/>
      <c r="L10" s="29"/>
      <c r="M10" s="29"/>
      <c r="N10" s="20"/>
    </row>
    <row r="11" spans="1:14" ht="12.75" customHeight="1">
      <c r="A11" s="1" t="s">
        <v>78</v>
      </c>
      <c r="E11" s="1">
        <f>SUM(E4:E10)</f>
        <v>15150</v>
      </c>
      <c r="G11" s="29"/>
      <c r="H11" s="29"/>
      <c r="I11" s="29"/>
      <c r="J11" s="29"/>
      <c r="K11" s="29"/>
      <c r="L11" s="29"/>
      <c r="M11" s="29"/>
      <c r="N11" s="20"/>
    </row>
    <row r="12" spans="7:14" ht="12.75" customHeight="1">
      <c r="G12" s="29"/>
      <c r="H12" s="29"/>
      <c r="I12" s="29"/>
      <c r="J12" s="29"/>
      <c r="K12" s="29"/>
      <c r="L12" s="29"/>
      <c r="M12" s="29"/>
      <c r="N12" s="20"/>
    </row>
    <row r="13" spans="1:14" ht="12.75" customHeight="1">
      <c r="A13" t="s">
        <v>24</v>
      </c>
      <c r="C13">
        <v>360</v>
      </c>
      <c r="D13" s="4">
        <v>30</v>
      </c>
      <c r="E13">
        <f>C13*D13</f>
        <v>10800</v>
      </c>
      <c r="J13" s="20"/>
      <c r="N13" s="20"/>
    </row>
    <row r="14" spans="1:13" ht="12.75">
      <c r="A14" t="s">
        <v>23</v>
      </c>
      <c r="D14">
        <v>350</v>
      </c>
      <c r="E14">
        <f>D14</f>
        <v>350</v>
      </c>
      <c r="G14" s="30" t="s">
        <v>117</v>
      </c>
      <c r="H14" s="30"/>
      <c r="I14" s="30"/>
      <c r="J14" s="30"/>
      <c r="K14" s="30"/>
      <c r="L14" s="30"/>
      <c r="M14" s="30"/>
    </row>
    <row r="15" spans="1:5" ht="12.75">
      <c r="A15" t="s">
        <v>25</v>
      </c>
      <c r="D15">
        <v>200</v>
      </c>
      <c r="E15">
        <f>D15</f>
        <v>200</v>
      </c>
    </row>
    <row r="16" spans="1:9" ht="12.75">
      <c r="A16" t="s">
        <v>26</v>
      </c>
      <c r="D16">
        <v>125</v>
      </c>
      <c r="E16">
        <f>D16</f>
        <v>125</v>
      </c>
      <c r="G16" s="28" t="s">
        <v>108</v>
      </c>
      <c r="H16" s="28"/>
      <c r="I16" s="28"/>
    </row>
    <row r="17" spans="1:13" ht="12.75">
      <c r="A17" t="s">
        <v>27</v>
      </c>
      <c r="D17">
        <v>200</v>
      </c>
      <c r="E17">
        <f>D17</f>
        <v>200</v>
      </c>
      <c r="G17" s="28" t="s">
        <v>112</v>
      </c>
      <c r="H17" s="28"/>
      <c r="I17" s="28"/>
      <c r="K17" s="28" t="s">
        <v>113</v>
      </c>
      <c r="L17" s="28"/>
      <c r="M17" s="28"/>
    </row>
    <row r="18" spans="1:13" ht="12.75">
      <c r="A18" t="s">
        <v>29</v>
      </c>
      <c r="D18">
        <v>150</v>
      </c>
      <c r="E18">
        <f>D18</f>
        <v>150</v>
      </c>
      <c r="G18" s="28" t="s">
        <v>111</v>
      </c>
      <c r="H18" s="28"/>
      <c r="I18" s="28"/>
      <c r="K18" s="28" t="s">
        <v>114</v>
      </c>
      <c r="L18" s="28"/>
      <c r="M18" s="28"/>
    </row>
    <row r="19" spans="1:13" ht="12.75">
      <c r="A19" s="1" t="s">
        <v>79</v>
      </c>
      <c r="E19" s="1">
        <f>SUM(E13:E18)</f>
        <v>11825</v>
      </c>
      <c r="G19" s="28" t="s">
        <v>109</v>
      </c>
      <c r="H19" s="28"/>
      <c r="I19" s="28"/>
      <c r="K19" s="28" t="s">
        <v>109</v>
      </c>
      <c r="L19" s="28"/>
      <c r="M19" s="28"/>
    </row>
    <row r="20" spans="7:13" ht="12.75">
      <c r="G20" s="30" t="s">
        <v>110</v>
      </c>
      <c r="H20" s="30"/>
      <c r="I20" s="30"/>
      <c r="K20" s="30" t="s">
        <v>115</v>
      </c>
      <c r="L20" s="30"/>
      <c r="M20" s="30"/>
    </row>
    <row r="21" spans="1:5" ht="12.75">
      <c r="A21" t="s">
        <v>31</v>
      </c>
      <c r="E21" s="13">
        <v>10000</v>
      </c>
    </row>
    <row r="22" spans="1:5" ht="12.75">
      <c r="A22" t="s">
        <v>32</v>
      </c>
      <c r="E22" s="13">
        <v>5000</v>
      </c>
    </row>
    <row r="23" spans="1:5" ht="12.75">
      <c r="A23" s="1" t="s">
        <v>33</v>
      </c>
      <c r="E23" s="1">
        <f>SUM(E21:E22)</f>
        <v>15000</v>
      </c>
    </row>
    <row r="24" spans="1:4" ht="12.75">
      <c r="A24" s="1"/>
      <c r="D24" s="1"/>
    </row>
    <row r="25" spans="1:6" ht="38.25">
      <c r="A25" s="1"/>
      <c r="B25" s="3" t="s">
        <v>96</v>
      </c>
      <c r="C25" s="3" t="s">
        <v>97</v>
      </c>
      <c r="D25" s="3" t="s">
        <v>19</v>
      </c>
      <c r="E25" s="3" t="s">
        <v>20</v>
      </c>
      <c r="F25" s="3" t="s">
        <v>17</v>
      </c>
    </row>
    <row r="26" spans="1:6" ht="12.75">
      <c r="A26" t="s">
        <v>21</v>
      </c>
      <c r="D26">
        <f>E11</f>
        <v>15150</v>
      </c>
      <c r="E26">
        <v>12</v>
      </c>
      <c r="F26">
        <f>D26*E26</f>
        <v>181800</v>
      </c>
    </row>
    <row r="27" spans="1:6" ht="12.75">
      <c r="A27" t="s">
        <v>22</v>
      </c>
      <c r="B27">
        <v>3</v>
      </c>
      <c r="C27">
        <v>6</v>
      </c>
      <c r="D27">
        <v>600</v>
      </c>
      <c r="E27">
        <v>12</v>
      </c>
      <c r="F27">
        <f>(B27+C27)*D27*E27</f>
        <v>64800</v>
      </c>
    </row>
    <row r="28" spans="1:6" ht="12.75">
      <c r="A28" t="s">
        <v>77</v>
      </c>
      <c r="B28">
        <v>125</v>
      </c>
      <c r="C28">
        <v>135</v>
      </c>
      <c r="D28">
        <f>E19</f>
        <v>11825</v>
      </c>
      <c r="F28">
        <f>(B28+C28)*D28</f>
        <v>3074500</v>
      </c>
    </row>
    <row r="29" spans="1:6" ht="12.75">
      <c r="A29" t="s">
        <v>28</v>
      </c>
      <c r="B29">
        <v>125</v>
      </c>
      <c r="C29">
        <v>135</v>
      </c>
      <c r="D29">
        <v>300</v>
      </c>
      <c r="F29">
        <f>(B29+C29)*D29</f>
        <v>78000</v>
      </c>
    </row>
    <row r="30" spans="1:6" ht="12.75">
      <c r="A30" t="s">
        <v>30</v>
      </c>
      <c r="F30">
        <f>E23</f>
        <v>15000</v>
      </c>
    </row>
    <row r="31" spans="1:6" ht="12.75">
      <c r="A31" s="1" t="s">
        <v>9</v>
      </c>
      <c r="F31" s="1">
        <f>SUM(F26:F30)</f>
        <v>3414100</v>
      </c>
    </row>
    <row r="33" spans="1:6" ht="12.75">
      <c r="A33" t="s">
        <v>34</v>
      </c>
      <c r="B33">
        <f>B28</f>
        <v>125</v>
      </c>
      <c r="C33">
        <v>135</v>
      </c>
      <c r="D33">
        <v>900</v>
      </c>
      <c r="E33">
        <v>12</v>
      </c>
      <c r="F33">
        <f>(B33+C33)*D33*E33</f>
        <v>2808000</v>
      </c>
    </row>
    <row r="34" spans="1:6" ht="12.75">
      <c r="A34" t="s">
        <v>35</v>
      </c>
      <c r="F34">
        <v>92000</v>
      </c>
    </row>
    <row r="35" spans="1:6" ht="12.75">
      <c r="A35" s="12" t="s">
        <v>98</v>
      </c>
      <c r="B35" s="12"/>
      <c r="C35" s="12"/>
      <c r="D35" s="12"/>
      <c r="E35" s="12"/>
      <c r="F35" s="12">
        <v>250000</v>
      </c>
    </row>
    <row r="36" spans="1:6" ht="12.75">
      <c r="A36" s="1" t="s">
        <v>9</v>
      </c>
      <c r="F36" s="1">
        <f>SUM(F33:F35)</f>
        <v>3150000</v>
      </c>
    </row>
    <row r="38" spans="1:6" ht="12.75">
      <c r="A38" s="1" t="s">
        <v>13</v>
      </c>
      <c r="F38" s="17">
        <f>F31-F36</f>
        <v>264100</v>
      </c>
    </row>
    <row r="39" ht="12.75">
      <c r="F39" s="2"/>
    </row>
    <row r="40" spans="1:6" ht="12.75">
      <c r="A40" s="6" t="s">
        <v>88</v>
      </c>
      <c r="F40">
        <v>188800</v>
      </c>
    </row>
  </sheetData>
  <sheetProtection/>
  <mergeCells count="13">
    <mergeCell ref="A1:F1"/>
    <mergeCell ref="G4:I4"/>
    <mergeCell ref="G16:I16"/>
    <mergeCell ref="G17:I17"/>
    <mergeCell ref="G18:I18"/>
    <mergeCell ref="G6:M12"/>
    <mergeCell ref="G14:M14"/>
    <mergeCell ref="G19:I19"/>
    <mergeCell ref="G20:I20"/>
    <mergeCell ref="K17:M17"/>
    <mergeCell ref="K18:M18"/>
    <mergeCell ref="K19:M19"/>
    <mergeCell ref="K20:M20"/>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17"/>
  <sheetViews>
    <sheetView zoomScalePageLayoutView="0" workbookViewId="0" topLeftCell="A1">
      <selection activeCell="G28" sqref="G28"/>
    </sheetView>
  </sheetViews>
  <sheetFormatPr defaultColWidth="9.140625" defaultRowHeight="12.75"/>
  <cols>
    <col min="1" max="1" width="23.00390625" style="0" customWidth="1"/>
    <col min="2" max="2" width="4.28125" style="0" customWidth="1"/>
    <col min="4" max="4" width="7.57421875" style="0" customWidth="1"/>
  </cols>
  <sheetData>
    <row r="1" spans="1:5" ht="12.75">
      <c r="A1" s="26" t="s">
        <v>85</v>
      </c>
      <c r="B1" s="26"/>
      <c r="C1" s="26"/>
      <c r="D1" s="26"/>
      <c r="E1" s="26"/>
    </row>
    <row r="3" spans="1:5" ht="26.25" customHeight="1">
      <c r="A3" s="1" t="s">
        <v>68</v>
      </c>
      <c r="B3" s="3" t="s">
        <v>18</v>
      </c>
      <c r="C3" s="3" t="s">
        <v>19</v>
      </c>
      <c r="D3" s="3" t="s">
        <v>20</v>
      </c>
      <c r="E3" s="3" t="s">
        <v>17</v>
      </c>
    </row>
    <row r="4" spans="1:9" ht="12.75">
      <c r="A4" t="s">
        <v>0</v>
      </c>
      <c r="B4">
        <v>10</v>
      </c>
      <c r="C4" s="13">
        <v>1200</v>
      </c>
      <c r="D4">
        <v>12</v>
      </c>
      <c r="E4">
        <f>B4*C4*D4</f>
        <v>144000</v>
      </c>
      <c r="G4" s="31" t="s">
        <v>99</v>
      </c>
      <c r="H4" s="31"/>
      <c r="I4" s="31"/>
    </row>
    <row r="5" spans="1:5" ht="12.75">
      <c r="A5" t="s">
        <v>64</v>
      </c>
      <c r="B5">
        <v>1</v>
      </c>
      <c r="C5" s="13">
        <v>800</v>
      </c>
      <c r="D5">
        <v>12</v>
      </c>
      <c r="E5">
        <f>B5*C5*D5</f>
        <v>9600</v>
      </c>
    </row>
    <row r="6" spans="1:14" ht="12.75" customHeight="1">
      <c r="A6" t="s">
        <v>63</v>
      </c>
      <c r="B6">
        <v>2</v>
      </c>
      <c r="C6" s="13">
        <v>700</v>
      </c>
      <c r="D6">
        <v>12</v>
      </c>
      <c r="E6">
        <f>B6*C6*D6</f>
        <v>16800</v>
      </c>
      <c r="G6" s="32" t="s">
        <v>118</v>
      </c>
      <c r="H6" s="32"/>
      <c r="I6" s="32"/>
      <c r="J6" s="32"/>
      <c r="K6" s="32"/>
      <c r="L6" s="32"/>
      <c r="M6" s="32"/>
      <c r="N6" s="32"/>
    </row>
    <row r="7" spans="1:14" ht="12.75">
      <c r="A7" t="s">
        <v>65</v>
      </c>
      <c r="B7">
        <f>B4</f>
        <v>10</v>
      </c>
      <c r="C7">
        <v>25</v>
      </c>
      <c r="D7">
        <v>12</v>
      </c>
      <c r="E7">
        <f>B7*C7*D7</f>
        <v>3000</v>
      </c>
      <c r="G7" s="32"/>
      <c r="H7" s="32"/>
      <c r="I7" s="32"/>
      <c r="J7" s="32"/>
      <c r="K7" s="32"/>
      <c r="L7" s="32"/>
      <c r="M7" s="32"/>
      <c r="N7" s="32"/>
    </row>
    <row r="8" spans="1:14" ht="12.75">
      <c r="A8" t="s">
        <v>1</v>
      </c>
      <c r="B8" s="4">
        <v>215</v>
      </c>
      <c r="C8">
        <v>700</v>
      </c>
      <c r="E8">
        <f>B8*C8</f>
        <v>150500</v>
      </c>
      <c r="G8" s="32"/>
      <c r="H8" s="32"/>
      <c r="I8" s="32"/>
      <c r="J8" s="32"/>
      <c r="K8" s="32"/>
      <c r="L8" s="32"/>
      <c r="M8" s="32"/>
      <c r="N8" s="32"/>
    </row>
    <row r="9" spans="1:14" ht="12.75">
      <c r="A9" t="s">
        <v>66</v>
      </c>
      <c r="B9">
        <v>200</v>
      </c>
      <c r="C9">
        <v>175</v>
      </c>
      <c r="E9">
        <f>B9*C9</f>
        <v>35000</v>
      </c>
      <c r="G9" s="23"/>
      <c r="H9" s="23"/>
      <c r="I9" s="23"/>
      <c r="J9" s="23"/>
      <c r="K9" s="23"/>
      <c r="L9" s="23"/>
      <c r="M9" s="23"/>
      <c r="N9" s="23"/>
    </row>
    <row r="10" spans="1:14" ht="12.75">
      <c r="A10" t="s">
        <v>92</v>
      </c>
      <c r="B10">
        <f>B8+B4+B5+B6</f>
        <v>228</v>
      </c>
      <c r="C10">
        <f>8*276/12</f>
        <v>184</v>
      </c>
      <c r="D10">
        <v>12</v>
      </c>
      <c r="E10">
        <f>B10*C10*D10</f>
        <v>503424</v>
      </c>
      <c r="G10" s="30" t="s">
        <v>119</v>
      </c>
      <c r="H10" s="30"/>
      <c r="I10" s="30"/>
      <c r="J10" s="30"/>
      <c r="K10" s="30"/>
      <c r="L10" s="30"/>
      <c r="M10" s="30"/>
      <c r="N10" s="30"/>
    </row>
    <row r="11" spans="1:5" ht="12.75">
      <c r="A11" t="s">
        <v>3</v>
      </c>
      <c r="C11">
        <v>500</v>
      </c>
      <c r="D11">
        <v>12</v>
      </c>
      <c r="E11">
        <f>C11*D11</f>
        <v>6000</v>
      </c>
    </row>
    <row r="12" spans="1:7" ht="12.75">
      <c r="A12" t="s">
        <v>69</v>
      </c>
      <c r="C12">
        <v>6000</v>
      </c>
      <c r="E12">
        <f>C12</f>
        <v>6000</v>
      </c>
      <c r="G12" t="s">
        <v>120</v>
      </c>
    </row>
    <row r="13" spans="1:7" ht="12.75">
      <c r="A13" t="s">
        <v>29</v>
      </c>
      <c r="C13">
        <v>4000</v>
      </c>
      <c r="E13">
        <f>C13</f>
        <v>4000</v>
      </c>
      <c r="G13" t="s">
        <v>121</v>
      </c>
    </row>
    <row r="14" spans="1:8" ht="12.75">
      <c r="A14" t="s">
        <v>70</v>
      </c>
      <c r="C14">
        <v>1500</v>
      </c>
      <c r="E14">
        <f>C14</f>
        <v>1500</v>
      </c>
      <c r="G14" s="30" t="s">
        <v>122</v>
      </c>
      <c r="H14" s="30"/>
    </row>
    <row r="15" spans="1:8" ht="12.75">
      <c r="A15" s="1" t="s">
        <v>9</v>
      </c>
      <c r="E15" s="17">
        <f>SUM(E4:E14)</f>
        <v>879824</v>
      </c>
      <c r="G15" s="30" t="s">
        <v>123</v>
      </c>
      <c r="H15" s="30"/>
    </row>
    <row r="16" spans="7:9" ht="12.75">
      <c r="G16" s="30" t="s">
        <v>124</v>
      </c>
      <c r="H16" s="30"/>
      <c r="I16" s="30"/>
    </row>
    <row r="17" spans="1:5" ht="12.75">
      <c r="A17" s="6" t="s">
        <v>88</v>
      </c>
      <c r="E17">
        <v>925004</v>
      </c>
    </row>
  </sheetData>
  <sheetProtection/>
  <mergeCells count="7">
    <mergeCell ref="G10:N10"/>
    <mergeCell ref="G14:H14"/>
    <mergeCell ref="G15:H15"/>
    <mergeCell ref="G16:I16"/>
    <mergeCell ref="A1:E1"/>
    <mergeCell ref="G4:I4"/>
    <mergeCell ref="G6:N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16"/>
  <sheetViews>
    <sheetView zoomScalePageLayoutView="0" workbookViewId="0" topLeftCell="A1">
      <selection activeCell="G17" sqref="G17"/>
    </sheetView>
  </sheetViews>
  <sheetFormatPr defaultColWidth="9.140625" defaultRowHeight="12.75"/>
  <cols>
    <col min="1" max="1" width="21.00390625" style="0" customWidth="1"/>
    <col min="2" max="2" width="4.7109375" style="0" customWidth="1"/>
    <col min="4" max="4" width="8.00390625" style="0" customWidth="1"/>
  </cols>
  <sheetData>
    <row r="1" spans="1:5" ht="12.75">
      <c r="A1" s="26" t="s">
        <v>84</v>
      </c>
      <c r="B1" s="26"/>
      <c r="C1" s="26"/>
      <c r="D1" s="26"/>
      <c r="E1" s="26"/>
    </row>
    <row r="3" spans="1:5" ht="25.5">
      <c r="A3" s="1" t="s">
        <v>68</v>
      </c>
      <c r="B3" s="3" t="s">
        <v>18</v>
      </c>
      <c r="C3" s="3" t="s">
        <v>19</v>
      </c>
      <c r="D3" s="3" t="s">
        <v>20</v>
      </c>
      <c r="E3" s="3" t="s">
        <v>17</v>
      </c>
    </row>
    <row r="4" spans="1:9" ht="12.75">
      <c r="A4" t="s">
        <v>0</v>
      </c>
      <c r="B4">
        <v>11</v>
      </c>
      <c r="C4" s="13">
        <v>1200</v>
      </c>
      <c r="D4">
        <v>12</v>
      </c>
      <c r="E4">
        <f>B4*C4*D4</f>
        <v>158400</v>
      </c>
      <c r="G4" s="31" t="s">
        <v>99</v>
      </c>
      <c r="H4" s="31"/>
      <c r="I4" s="31"/>
    </row>
    <row r="5" spans="1:5" ht="12.75">
      <c r="A5" t="s">
        <v>64</v>
      </c>
      <c r="B5">
        <v>1</v>
      </c>
      <c r="C5" s="13">
        <v>800</v>
      </c>
      <c r="D5">
        <v>12</v>
      </c>
      <c r="E5">
        <f>B5*C5*D5</f>
        <v>9600</v>
      </c>
    </row>
    <row r="6" spans="1:14" ht="12.75">
      <c r="A6" t="s">
        <v>63</v>
      </c>
      <c r="B6">
        <v>3</v>
      </c>
      <c r="C6" s="13">
        <v>700</v>
      </c>
      <c r="D6">
        <v>12</v>
      </c>
      <c r="E6">
        <f>B6*C6*D6</f>
        <v>25200</v>
      </c>
      <c r="G6" s="32" t="s">
        <v>125</v>
      </c>
      <c r="H6" s="32"/>
      <c r="I6" s="32"/>
      <c r="J6" s="32"/>
      <c r="K6" s="32"/>
      <c r="L6" s="32"/>
      <c r="M6" s="32"/>
      <c r="N6" s="32"/>
    </row>
    <row r="7" spans="1:14" ht="12.75">
      <c r="A7" t="s">
        <v>65</v>
      </c>
      <c r="B7">
        <f>B4</f>
        <v>11</v>
      </c>
      <c r="C7">
        <v>25</v>
      </c>
      <c r="D7">
        <v>12</v>
      </c>
      <c r="E7">
        <f>B7*C7*D7</f>
        <v>3300</v>
      </c>
      <c r="G7" s="32"/>
      <c r="H7" s="32"/>
      <c r="I7" s="32"/>
      <c r="J7" s="32"/>
      <c r="K7" s="32"/>
      <c r="L7" s="32"/>
      <c r="M7" s="32"/>
      <c r="N7" s="32"/>
    </row>
    <row r="8" spans="1:14" ht="12.75">
      <c r="A8" t="s">
        <v>1</v>
      </c>
      <c r="B8" s="4">
        <v>310</v>
      </c>
      <c r="C8">
        <v>350</v>
      </c>
      <c r="E8">
        <f>B8*C8</f>
        <v>108500</v>
      </c>
      <c r="G8" s="32"/>
      <c r="H8" s="32"/>
      <c r="I8" s="32"/>
      <c r="J8" s="32"/>
      <c r="K8" s="32"/>
      <c r="L8" s="32"/>
      <c r="M8" s="32"/>
      <c r="N8" s="32"/>
    </row>
    <row r="9" spans="1:14" ht="12.75">
      <c r="A9" t="s">
        <v>66</v>
      </c>
      <c r="B9">
        <v>200</v>
      </c>
      <c r="C9">
        <v>175</v>
      </c>
      <c r="E9">
        <f>B9*C9</f>
        <v>35000</v>
      </c>
      <c r="G9" s="23"/>
      <c r="H9" s="23"/>
      <c r="I9" s="23"/>
      <c r="J9" s="23"/>
      <c r="K9" s="23"/>
      <c r="L9" s="23"/>
      <c r="M9" s="23"/>
      <c r="N9" s="23"/>
    </row>
    <row r="10" spans="1:14" ht="12.75">
      <c r="A10" t="s">
        <v>67</v>
      </c>
      <c r="B10">
        <f>B8+B4+B5+B6</f>
        <v>325</v>
      </c>
      <c r="C10">
        <f>8*276/12</f>
        <v>184</v>
      </c>
      <c r="D10">
        <v>12</v>
      </c>
      <c r="E10">
        <f>B10*C10*D10</f>
        <v>717600</v>
      </c>
      <c r="G10" s="30" t="s">
        <v>119</v>
      </c>
      <c r="H10" s="30"/>
      <c r="I10" s="30"/>
      <c r="J10" s="30"/>
      <c r="K10" s="30"/>
      <c r="L10" s="30"/>
      <c r="M10" s="30"/>
      <c r="N10" s="30"/>
    </row>
    <row r="11" spans="1:5" ht="12.75">
      <c r="A11" t="s">
        <v>3</v>
      </c>
      <c r="C11">
        <v>500</v>
      </c>
      <c r="D11">
        <v>12</v>
      </c>
      <c r="E11">
        <f>C11*D11</f>
        <v>6000</v>
      </c>
    </row>
    <row r="12" spans="1:7" ht="12.75">
      <c r="A12" t="s">
        <v>69</v>
      </c>
      <c r="C12">
        <v>5000</v>
      </c>
      <c r="E12">
        <f>C12</f>
        <v>5000</v>
      </c>
      <c r="G12" t="s">
        <v>120</v>
      </c>
    </row>
    <row r="13" spans="1:7" ht="12.75">
      <c r="A13" s="1" t="s">
        <v>9</v>
      </c>
      <c r="E13" s="17">
        <f>SUM(E4:E12)</f>
        <v>1068600</v>
      </c>
      <c r="G13" t="s">
        <v>121</v>
      </c>
    </row>
    <row r="14" spans="7:8" ht="12.75">
      <c r="G14" s="30" t="s">
        <v>126</v>
      </c>
      <c r="H14" s="30"/>
    </row>
    <row r="15" spans="1:8" ht="12.75">
      <c r="A15" s="6" t="s">
        <v>88</v>
      </c>
      <c r="E15">
        <v>1169620</v>
      </c>
      <c r="G15" s="30" t="s">
        <v>123</v>
      </c>
      <c r="H15" s="30"/>
    </row>
    <row r="16" spans="7:9" ht="12.75">
      <c r="G16" s="30" t="s">
        <v>127</v>
      </c>
      <c r="H16" s="30"/>
      <c r="I16" s="30"/>
    </row>
  </sheetData>
  <sheetProtection/>
  <mergeCells count="7">
    <mergeCell ref="G14:H14"/>
    <mergeCell ref="G15:H15"/>
    <mergeCell ref="G16:I16"/>
    <mergeCell ref="A1:E1"/>
    <mergeCell ref="G4:I4"/>
    <mergeCell ref="G6:N8"/>
    <mergeCell ref="G10:N1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26"/>
  <sheetViews>
    <sheetView zoomScalePageLayoutView="0" workbookViewId="0" topLeftCell="A1">
      <selection activeCell="I29" sqref="I29"/>
    </sheetView>
  </sheetViews>
  <sheetFormatPr defaultColWidth="9.140625" defaultRowHeight="12.75"/>
  <cols>
    <col min="1" max="1" width="3.8515625" style="24" customWidth="1"/>
    <col min="2" max="2" width="32.00390625" style="0" customWidth="1"/>
    <col min="3" max="3" width="8.7109375" style="0" customWidth="1"/>
    <col min="5" max="5" width="10.140625" style="0" customWidth="1"/>
    <col min="6" max="6" width="7.8515625" style="0" customWidth="1"/>
    <col min="7" max="7" width="8.140625" style="0" customWidth="1"/>
    <col min="8" max="8" width="5.421875" style="0" customWidth="1"/>
  </cols>
  <sheetData>
    <row r="1" spans="1:7" ht="12.75">
      <c r="A1" s="26" t="s">
        <v>132</v>
      </c>
      <c r="B1" s="26"/>
      <c r="C1" s="26"/>
      <c r="D1" s="26"/>
      <c r="E1" s="26"/>
      <c r="F1" s="26"/>
      <c r="G1" s="26"/>
    </row>
    <row r="2" ht="12.75"/>
    <row r="3" spans="2:7" ht="38.25">
      <c r="B3" s="1" t="s">
        <v>68</v>
      </c>
      <c r="C3" s="3" t="s">
        <v>96</v>
      </c>
      <c r="D3" s="3" t="s">
        <v>97</v>
      </c>
      <c r="E3" s="3" t="s">
        <v>19</v>
      </c>
      <c r="F3" s="3" t="s">
        <v>20</v>
      </c>
      <c r="G3" s="3" t="s">
        <v>17</v>
      </c>
    </row>
    <row r="4" spans="1:14" ht="12.75" customHeight="1">
      <c r="A4" s="5" t="s">
        <v>133</v>
      </c>
      <c r="B4" s="33" t="s">
        <v>134</v>
      </c>
      <c r="C4" s="33"/>
      <c r="D4" s="33"/>
      <c r="E4" s="33"/>
      <c r="F4" s="33"/>
      <c r="G4" s="33"/>
      <c r="I4" s="30" t="s">
        <v>158</v>
      </c>
      <c r="J4" s="30"/>
      <c r="K4" s="30"/>
      <c r="L4" s="22"/>
      <c r="M4" s="22"/>
      <c r="N4" s="22"/>
    </row>
    <row r="5" spans="1:14" ht="12.75">
      <c r="A5" s="24">
        <v>1</v>
      </c>
      <c r="B5" t="s">
        <v>140</v>
      </c>
      <c r="C5">
        <v>10</v>
      </c>
      <c r="D5">
        <v>20</v>
      </c>
      <c r="E5">
        <v>650</v>
      </c>
      <c r="F5">
        <v>12</v>
      </c>
      <c r="G5">
        <f>(C5+D5)*E5*F5</f>
        <v>234000</v>
      </c>
      <c r="I5" s="11"/>
      <c r="J5" s="11"/>
      <c r="K5" s="11"/>
      <c r="L5" s="11"/>
      <c r="M5" s="11"/>
      <c r="N5" s="11"/>
    </row>
    <row r="6" spans="1:14" ht="12.75" customHeight="1">
      <c r="A6" s="24">
        <v>2</v>
      </c>
      <c r="B6" t="s">
        <v>146</v>
      </c>
      <c r="I6" s="29" t="s">
        <v>159</v>
      </c>
      <c r="J6" s="29"/>
      <c r="K6" s="29"/>
      <c r="L6" s="29"/>
      <c r="M6" s="29"/>
      <c r="N6" s="29"/>
    </row>
    <row r="7" spans="1:14" ht="12.75">
      <c r="A7" s="24" t="s">
        <v>135</v>
      </c>
      <c r="B7" t="s">
        <v>145</v>
      </c>
      <c r="I7" s="29"/>
      <c r="J7" s="29"/>
      <c r="K7" s="29"/>
      <c r="L7" s="29"/>
      <c r="M7" s="29"/>
      <c r="N7" s="29"/>
    </row>
    <row r="8" spans="1:14" ht="12.75">
      <c r="A8" s="24" t="s">
        <v>136</v>
      </c>
      <c r="B8" t="s">
        <v>141</v>
      </c>
      <c r="C8">
        <v>10</v>
      </c>
      <c r="D8">
        <v>20</v>
      </c>
      <c r="E8">
        <v>300</v>
      </c>
      <c r="G8">
        <f>E8*(D8+C8)</f>
        <v>9000</v>
      </c>
      <c r="I8" s="29"/>
      <c r="J8" s="29"/>
      <c r="K8" s="29"/>
      <c r="L8" s="29"/>
      <c r="M8" s="29"/>
      <c r="N8" s="29"/>
    </row>
    <row r="9" spans="1:14" ht="12.75">
      <c r="A9" s="24" t="s">
        <v>137</v>
      </c>
      <c r="B9" t="s">
        <v>142</v>
      </c>
      <c r="C9">
        <v>10</v>
      </c>
      <c r="D9">
        <v>20</v>
      </c>
      <c r="E9">
        <v>350</v>
      </c>
      <c r="G9">
        <f>E9*(D9+C9)</f>
        <v>10500</v>
      </c>
      <c r="I9" s="29"/>
      <c r="J9" s="29"/>
      <c r="K9" s="29"/>
      <c r="L9" s="29"/>
      <c r="M9" s="29"/>
      <c r="N9" s="29"/>
    </row>
    <row r="10" spans="1:14" ht="12.75">
      <c r="A10" s="24" t="s">
        <v>138</v>
      </c>
      <c r="B10" t="s">
        <v>143</v>
      </c>
      <c r="C10">
        <v>10</v>
      </c>
      <c r="D10">
        <v>20</v>
      </c>
      <c r="E10">
        <v>100</v>
      </c>
      <c r="G10">
        <f>E10*(D10+C10)</f>
        <v>3000</v>
      </c>
      <c r="I10" s="29"/>
      <c r="J10" s="29"/>
      <c r="K10" s="29"/>
      <c r="L10" s="29"/>
      <c r="M10" s="29"/>
      <c r="N10" s="29"/>
    </row>
    <row r="11" spans="1:14" ht="12.75">
      <c r="A11" s="24" t="s">
        <v>139</v>
      </c>
      <c r="B11" t="s">
        <v>27</v>
      </c>
      <c r="C11">
        <v>10</v>
      </c>
      <c r="D11">
        <v>20</v>
      </c>
      <c r="E11">
        <v>200</v>
      </c>
      <c r="G11">
        <f>E11*(D11+C11)</f>
        <v>6000</v>
      </c>
      <c r="I11" s="29"/>
      <c r="J11" s="29"/>
      <c r="K11" s="29"/>
      <c r="L11" s="29"/>
      <c r="M11" s="29"/>
      <c r="N11" s="29"/>
    </row>
    <row r="12" spans="1:14" ht="12.75">
      <c r="A12" s="24">
        <v>3</v>
      </c>
      <c r="B12" t="s">
        <v>144</v>
      </c>
      <c r="D12">
        <v>1</v>
      </c>
      <c r="E12">
        <v>1200</v>
      </c>
      <c r="F12">
        <v>12</v>
      </c>
      <c r="G12">
        <f>(C12+D12)*E12*F12</f>
        <v>14400</v>
      </c>
      <c r="I12" s="29"/>
      <c r="J12" s="29"/>
      <c r="K12" s="29"/>
      <c r="L12" s="29"/>
      <c r="M12" s="29"/>
      <c r="N12" s="29"/>
    </row>
    <row r="13" spans="2:14" ht="12.75">
      <c r="B13" s="1" t="s">
        <v>9</v>
      </c>
      <c r="G13" s="1">
        <f>SUM(G5:G12)</f>
        <v>276900</v>
      </c>
      <c r="I13" s="29"/>
      <c r="J13" s="29"/>
      <c r="K13" s="29"/>
      <c r="L13" s="29"/>
      <c r="M13" s="29"/>
      <c r="N13" s="29"/>
    </row>
    <row r="14" spans="9:14" ht="12.75">
      <c r="I14" s="29"/>
      <c r="J14" s="29"/>
      <c r="K14" s="29"/>
      <c r="L14" s="29"/>
      <c r="M14" s="29"/>
      <c r="N14" s="29"/>
    </row>
    <row r="15" spans="1:14" ht="12.75">
      <c r="A15" s="5" t="s">
        <v>147</v>
      </c>
      <c r="B15" s="1" t="s">
        <v>148</v>
      </c>
      <c r="E15" t="s">
        <v>150</v>
      </c>
      <c r="I15" s="29"/>
      <c r="J15" s="29"/>
      <c r="K15" s="29"/>
      <c r="L15" s="29"/>
      <c r="M15" s="29"/>
      <c r="N15" s="29"/>
    </row>
    <row r="16" spans="1:7" ht="12.75" customHeight="1">
      <c r="A16" s="24">
        <v>1</v>
      </c>
      <c r="B16" t="s">
        <v>149</v>
      </c>
      <c r="C16">
        <v>5</v>
      </c>
      <c r="E16">
        <v>30</v>
      </c>
      <c r="F16">
        <v>12</v>
      </c>
      <c r="G16">
        <f>(C16+D16)*E16*F16</f>
        <v>1800</v>
      </c>
    </row>
    <row r="17" spans="1:11" ht="12.75" customHeight="1">
      <c r="A17" s="24">
        <v>2</v>
      </c>
      <c r="B17" t="s">
        <v>151</v>
      </c>
      <c r="C17">
        <v>5</v>
      </c>
      <c r="E17">
        <v>80</v>
      </c>
      <c r="F17">
        <v>12</v>
      </c>
      <c r="G17">
        <f>(C17+D17)*E17*F17</f>
        <v>4800</v>
      </c>
      <c r="I17" s="28" t="s">
        <v>108</v>
      </c>
      <c r="J17" s="28"/>
      <c r="K17" s="28"/>
    </row>
    <row r="18" spans="2:11" ht="12.75">
      <c r="B18" s="1" t="s">
        <v>9</v>
      </c>
      <c r="G18" s="1">
        <f>SUM(G16:G17)</f>
        <v>6600</v>
      </c>
      <c r="I18" s="28" t="s">
        <v>160</v>
      </c>
      <c r="J18" s="28"/>
      <c r="K18" s="28"/>
    </row>
    <row r="19" spans="9:11" ht="12.75">
      <c r="I19" s="28" t="s">
        <v>161</v>
      </c>
      <c r="J19" s="28"/>
      <c r="K19" s="28"/>
    </row>
    <row r="20" spans="1:11" ht="12.75">
      <c r="A20" s="5" t="s">
        <v>152</v>
      </c>
      <c r="B20" s="1" t="s">
        <v>153</v>
      </c>
      <c r="I20" s="28" t="s">
        <v>6</v>
      </c>
      <c r="J20" s="28"/>
      <c r="K20" s="28"/>
    </row>
    <row r="21" spans="1:11" ht="12.75">
      <c r="A21" s="24">
        <v>1</v>
      </c>
      <c r="B21" t="s">
        <v>154</v>
      </c>
      <c r="C21">
        <v>1</v>
      </c>
      <c r="E21">
        <v>1000</v>
      </c>
      <c r="F21">
        <v>6</v>
      </c>
      <c r="G21">
        <f>(C21+D21)*E21*F21</f>
        <v>6000</v>
      </c>
      <c r="I21" s="30" t="s">
        <v>162</v>
      </c>
      <c r="J21" s="30"/>
      <c r="K21" s="30"/>
    </row>
    <row r="22" spans="1:7" ht="12.75">
      <c r="A22" s="24">
        <v>2</v>
      </c>
      <c r="B22" s="6" t="s">
        <v>155</v>
      </c>
      <c r="G22">
        <v>5000</v>
      </c>
    </row>
    <row r="23" spans="1:7" ht="12.75">
      <c r="A23" s="24">
        <v>3</v>
      </c>
      <c r="B23" t="s">
        <v>156</v>
      </c>
      <c r="G23">
        <v>3000</v>
      </c>
    </row>
    <row r="24" spans="2:7" ht="12.75">
      <c r="B24" s="1" t="s">
        <v>9</v>
      </c>
      <c r="G24" s="1">
        <f>SUM(G21:G23)</f>
        <v>14000</v>
      </c>
    </row>
    <row r="26" spans="2:7" ht="12.75">
      <c r="B26" s="1" t="s">
        <v>157</v>
      </c>
      <c r="G26" s="17">
        <f>G24+G18+G13</f>
        <v>297500</v>
      </c>
    </row>
  </sheetData>
  <sheetProtection/>
  <mergeCells count="9">
    <mergeCell ref="A1:G1"/>
    <mergeCell ref="B4:G4"/>
    <mergeCell ref="I4:K4"/>
    <mergeCell ref="I20:K20"/>
    <mergeCell ref="I19:K19"/>
    <mergeCell ref="I6:N15"/>
    <mergeCell ref="I21:K21"/>
    <mergeCell ref="I17:K17"/>
    <mergeCell ref="I18:K18"/>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H29" sqref="H29"/>
    </sheetView>
  </sheetViews>
  <sheetFormatPr defaultColWidth="9.140625" defaultRowHeight="12.75"/>
  <cols>
    <col min="1" max="1" width="3.7109375" style="0" customWidth="1"/>
    <col min="2" max="2" width="33.8515625" style="0" customWidth="1"/>
    <col min="3" max="3" width="5.28125" style="0" customWidth="1"/>
    <col min="5" max="5" width="10.57421875" style="0" customWidth="1"/>
    <col min="7" max="7" width="5.8515625" style="0" customWidth="1"/>
  </cols>
  <sheetData>
    <row r="1" spans="1:6" ht="12.75">
      <c r="A1" s="26" t="s">
        <v>86</v>
      </c>
      <c r="B1" s="26"/>
      <c r="C1" s="26"/>
      <c r="D1" s="26"/>
      <c r="E1" s="26"/>
      <c r="F1" s="26"/>
    </row>
    <row r="3" spans="1:14" ht="12.75">
      <c r="A3" s="7" t="s">
        <v>45</v>
      </c>
      <c r="B3" s="7"/>
      <c r="C3" s="7" t="s">
        <v>16</v>
      </c>
      <c r="D3" s="7" t="s">
        <v>46</v>
      </c>
      <c r="E3" s="7" t="s">
        <v>47</v>
      </c>
      <c r="F3" s="7" t="s">
        <v>48</v>
      </c>
      <c r="H3" s="31" t="s">
        <v>99</v>
      </c>
      <c r="I3" s="31"/>
      <c r="J3" s="31"/>
      <c r="K3" s="22"/>
      <c r="L3" s="22"/>
      <c r="M3" s="22"/>
      <c r="N3" s="22"/>
    </row>
    <row r="4" spans="1:14" ht="12.75">
      <c r="A4" s="8"/>
      <c r="B4" s="8" t="s">
        <v>49</v>
      </c>
      <c r="C4" s="8">
        <v>1</v>
      </c>
      <c r="D4" s="8">
        <v>5000</v>
      </c>
      <c r="E4" s="8">
        <f>C4*D4</f>
        <v>5000</v>
      </c>
      <c r="F4" s="8">
        <f aca="true" t="shared" si="0" ref="F4:F11">E4*12</f>
        <v>60000</v>
      </c>
      <c r="H4" s="11"/>
      <c r="I4" s="11"/>
      <c r="J4" s="11"/>
      <c r="K4" s="11"/>
      <c r="L4" s="11"/>
      <c r="M4" s="11"/>
      <c r="N4" s="11"/>
    </row>
    <row r="5" spans="1:14" ht="12.75" customHeight="1">
      <c r="A5" s="8"/>
      <c r="B5" s="8" t="s">
        <v>50</v>
      </c>
      <c r="C5" s="8">
        <v>4</v>
      </c>
      <c r="D5" s="8">
        <v>800</v>
      </c>
      <c r="E5" s="8">
        <f>C5*D5</f>
        <v>3200</v>
      </c>
      <c r="F5" s="8">
        <f t="shared" si="0"/>
        <v>38400</v>
      </c>
      <c r="H5" s="29" t="s">
        <v>128</v>
      </c>
      <c r="I5" s="29"/>
      <c r="J5" s="29"/>
      <c r="K5" s="29"/>
      <c r="L5" s="29"/>
      <c r="M5" s="29"/>
      <c r="N5" s="11"/>
    </row>
    <row r="6" spans="1:14" ht="12.75">
      <c r="A6" s="8"/>
      <c r="B6" s="8" t="s">
        <v>51</v>
      </c>
      <c r="C6" s="8">
        <v>2</v>
      </c>
      <c r="D6" s="8">
        <v>600</v>
      </c>
      <c r="E6" s="8">
        <f>C6*D6</f>
        <v>1200</v>
      </c>
      <c r="F6" s="8">
        <f t="shared" si="0"/>
        <v>14400</v>
      </c>
      <c r="H6" s="29"/>
      <c r="I6" s="29"/>
      <c r="J6" s="29"/>
      <c r="K6" s="29"/>
      <c r="L6" s="29"/>
      <c r="M6" s="29"/>
      <c r="N6" s="11"/>
    </row>
    <row r="7" spans="1:14" ht="12.75">
      <c r="A7" s="8"/>
      <c r="B7" s="8" t="s">
        <v>52</v>
      </c>
      <c r="C7" s="8">
        <v>1</v>
      </c>
      <c r="D7" s="8">
        <v>1000</v>
      </c>
      <c r="E7" s="8">
        <f>C7*D7</f>
        <v>1000</v>
      </c>
      <c r="F7" s="8">
        <f t="shared" si="0"/>
        <v>12000</v>
      </c>
      <c r="H7" s="29"/>
      <c r="I7" s="29"/>
      <c r="J7" s="29"/>
      <c r="K7" s="29"/>
      <c r="L7" s="29"/>
      <c r="M7" s="29"/>
      <c r="N7" s="11"/>
    </row>
    <row r="8" spans="1:14" ht="12.75">
      <c r="A8" s="8"/>
      <c r="B8" s="8" t="s">
        <v>53</v>
      </c>
      <c r="C8" s="8"/>
      <c r="D8" s="8">
        <v>6500</v>
      </c>
      <c r="E8" s="8">
        <v>6500</v>
      </c>
      <c r="F8" s="8">
        <f t="shared" si="0"/>
        <v>78000</v>
      </c>
      <c r="H8" s="29"/>
      <c r="I8" s="29"/>
      <c r="J8" s="29"/>
      <c r="K8" s="29"/>
      <c r="L8" s="29"/>
      <c r="M8" s="29"/>
      <c r="N8" s="11"/>
    </row>
    <row r="9" spans="1:14" ht="12.75">
      <c r="A9" s="8"/>
      <c r="B9" s="8" t="s">
        <v>54</v>
      </c>
      <c r="C9" s="8"/>
      <c r="D9" s="8">
        <v>500</v>
      </c>
      <c r="E9" s="8">
        <v>500</v>
      </c>
      <c r="F9" s="8">
        <f t="shared" si="0"/>
        <v>6000</v>
      </c>
      <c r="H9" s="29"/>
      <c r="I9" s="29"/>
      <c r="J9" s="29"/>
      <c r="K9" s="29"/>
      <c r="L9" s="29"/>
      <c r="M9" s="29"/>
      <c r="N9" s="11"/>
    </row>
    <row r="10" spans="1:14" ht="12.75">
      <c r="A10" s="8"/>
      <c r="B10" s="8" t="s">
        <v>55</v>
      </c>
      <c r="C10" s="8"/>
      <c r="D10" s="8"/>
      <c r="E10" s="8">
        <v>1070</v>
      </c>
      <c r="F10" s="8">
        <f t="shared" si="0"/>
        <v>12840</v>
      </c>
      <c r="H10" s="29"/>
      <c r="I10" s="29"/>
      <c r="J10" s="29"/>
      <c r="K10" s="29"/>
      <c r="L10" s="29"/>
      <c r="M10" s="29"/>
      <c r="N10" s="11"/>
    </row>
    <row r="11" spans="1:14" ht="12.75">
      <c r="A11" s="8"/>
      <c r="B11" s="8" t="s">
        <v>56</v>
      </c>
      <c r="C11" s="8"/>
      <c r="D11" s="8"/>
      <c r="E11" s="8">
        <v>200</v>
      </c>
      <c r="F11" s="8">
        <f t="shared" si="0"/>
        <v>2400</v>
      </c>
      <c r="H11" s="29"/>
      <c r="I11" s="29"/>
      <c r="J11" s="29"/>
      <c r="K11" s="29"/>
      <c r="L11" s="29"/>
      <c r="M11" s="29"/>
      <c r="N11" s="11"/>
    </row>
    <row r="12" spans="1:13" ht="12.75">
      <c r="A12" s="8"/>
      <c r="B12" s="7" t="s">
        <v>58</v>
      </c>
      <c r="C12" s="8"/>
      <c r="D12" s="8"/>
      <c r="E12" s="8"/>
      <c r="F12" s="7">
        <f>SUM(F4:F11)</f>
        <v>224040</v>
      </c>
      <c r="K12" s="28" t="s">
        <v>108</v>
      </c>
      <c r="L12" s="28"/>
      <c r="M12" s="28"/>
    </row>
    <row r="13" spans="1:14" ht="12.75">
      <c r="A13" s="10"/>
      <c r="B13" s="10" t="s">
        <v>57</v>
      </c>
      <c r="C13" s="10"/>
      <c r="D13" s="10"/>
      <c r="E13" s="10"/>
      <c r="F13" s="18">
        <v>35000</v>
      </c>
      <c r="K13" s="28" t="s">
        <v>129</v>
      </c>
      <c r="L13" s="28"/>
      <c r="M13" s="28"/>
      <c r="N13" s="22"/>
    </row>
    <row r="14" spans="1:13" ht="12.75">
      <c r="A14" s="7"/>
      <c r="B14" s="7" t="s">
        <v>58</v>
      </c>
      <c r="C14" s="7"/>
      <c r="D14" s="7"/>
      <c r="E14" s="7"/>
      <c r="F14" s="7">
        <f>F12-F13</f>
        <v>189040</v>
      </c>
      <c r="K14" s="28" t="s">
        <v>130</v>
      </c>
      <c r="L14" s="28"/>
      <c r="M14" s="28"/>
    </row>
    <row r="15" spans="1:13" ht="12.75">
      <c r="A15" s="8"/>
      <c r="B15" s="8"/>
      <c r="C15" s="8"/>
      <c r="D15" s="8"/>
      <c r="E15" s="8"/>
      <c r="F15" s="8"/>
      <c r="K15" s="28" t="s">
        <v>131</v>
      </c>
      <c r="L15" s="28"/>
      <c r="M15" s="28"/>
    </row>
    <row r="16" spans="1:14" ht="12.75">
      <c r="A16" s="7" t="s">
        <v>93</v>
      </c>
      <c r="B16" s="7"/>
      <c r="C16" s="7"/>
      <c r="D16" s="7"/>
      <c r="E16" s="7"/>
      <c r="F16" s="8"/>
      <c r="L16" s="28"/>
      <c r="M16" s="28"/>
      <c r="N16" s="28"/>
    </row>
    <row r="17" spans="1:14" ht="12.75">
      <c r="A17" s="8"/>
      <c r="B17" s="8" t="s">
        <v>59</v>
      </c>
      <c r="C17" s="8" t="s">
        <v>60</v>
      </c>
      <c r="D17" s="8">
        <v>200</v>
      </c>
      <c r="E17" s="8"/>
      <c r="F17" s="8">
        <f>D17*20</f>
        <v>4000</v>
      </c>
      <c r="L17" s="28"/>
      <c r="M17" s="28"/>
      <c r="N17" s="28"/>
    </row>
    <row r="18" spans="1:14" ht="12.75">
      <c r="A18" s="8"/>
      <c r="B18" s="9" t="s">
        <v>61</v>
      </c>
      <c r="C18" s="8" t="s">
        <v>60</v>
      </c>
      <c r="D18" s="8">
        <v>10</v>
      </c>
      <c r="E18" s="8"/>
      <c r="F18" s="8">
        <f>D18*20*20</f>
        <v>4000</v>
      </c>
      <c r="L18" s="28"/>
      <c r="M18" s="28"/>
      <c r="N18" s="28"/>
    </row>
    <row r="19" spans="1:6" ht="12.75">
      <c r="A19" s="8"/>
      <c r="B19" s="8" t="s">
        <v>62</v>
      </c>
      <c r="C19" s="8">
        <v>40</v>
      </c>
      <c r="D19" s="8">
        <v>10</v>
      </c>
      <c r="E19" s="8"/>
      <c r="F19" s="8">
        <f>D19*40</f>
        <v>400</v>
      </c>
    </row>
    <row r="20" spans="1:6" ht="12.75">
      <c r="A20" s="7"/>
      <c r="B20" s="7" t="s">
        <v>9</v>
      </c>
      <c r="C20" s="7"/>
      <c r="D20" s="7"/>
      <c r="E20" s="7"/>
      <c r="F20" s="7">
        <f>SUM(F17:F19)</f>
        <v>8400</v>
      </c>
    </row>
    <row r="21" spans="1:6" ht="12.75">
      <c r="A21" s="8"/>
      <c r="B21" s="8"/>
      <c r="C21" s="8"/>
      <c r="D21" s="8"/>
      <c r="E21" s="8"/>
      <c r="F21" s="8"/>
    </row>
    <row r="22" spans="1:6" ht="12.75">
      <c r="A22" s="7"/>
      <c r="B22" s="7" t="s">
        <v>94</v>
      </c>
      <c r="C22" s="7"/>
      <c r="D22" s="7"/>
      <c r="E22" s="7"/>
      <c r="F22" s="17">
        <f>F14+F20</f>
        <v>197440</v>
      </c>
    </row>
    <row r="24" spans="2:6" ht="12.75">
      <c r="B24" s="6" t="s">
        <v>88</v>
      </c>
      <c r="F24">
        <v>227940</v>
      </c>
    </row>
  </sheetData>
  <sheetProtection/>
  <mergeCells count="10">
    <mergeCell ref="A1:F1"/>
    <mergeCell ref="H3:J3"/>
    <mergeCell ref="K15:M15"/>
    <mergeCell ref="L18:N18"/>
    <mergeCell ref="H5:M11"/>
    <mergeCell ref="K12:M12"/>
    <mergeCell ref="K13:M13"/>
    <mergeCell ref="L16:N16"/>
    <mergeCell ref="K14:M14"/>
    <mergeCell ref="L17:N17"/>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Shoreline Communitty College, 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Swati Sircar</dc:creator>
  <cp:keywords/>
  <dc:description/>
  <cp:lastModifiedBy>Aparajita Durga</cp:lastModifiedBy>
  <dcterms:created xsi:type="dcterms:W3CDTF">2009-05-08T14:32:58Z</dcterms:created>
  <dcterms:modified xsi:type="dcterms:W3CDTF">2012-01-26T01:56:56Z</dcterms:modified>
  <cp:category/>
  <cp:version/>
  <cp:contentType/>
  <cp:contentStatus/>
</cp:coreProperties>
</file>