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leocomm-my.sharepoint.com/personal/aadhyapak_cleo_com/Documents/Mera/Asha/Year 2025-2026 approval documents/"/>
    </mc:Choice>
  </mc:AlternateContent>
  <xr:revisionPtr revIDLastSave="6" documentId="8_{F1082607-A23A-4E1E-961F-C0A98F0A6B74}" xr6:coauthVersionLast="47" xr6:coauthVersionMax="47" xr10:uidLastSave="{8C381C01-0802-439F-9E95-2472BABA2D02}"/>
  <bookViews>
    <workbookView xWindow="-108" yWindow="-108" windowWidth="23256" windowHeight="12456" xr2:uid="{00000000-000D-0000-FFFF-FFFF00000000}"/>
  </bookViews>
  <sheets>
    <sheet name="Gramya Budget-2025-26" sheetId="4" r:id="rId1"/>
    <sheet name="Gramya Budget-2024-25_approved" sheetId="5" r:id="rId2"/>
    <sheet name="Gramya Budget-2021-22_Zurich" sheetId="3" state="hidden" r:id="rId3"/>
    <sheet name="Gramya Budget-2021-22_Total" sheetId="1" state="hidden" r:id="rId4"/>
  </sheets>
  <definedNames>
    <definedName name="_xlnm.Print_Area" localSheetId="1">'Gramya Budget-2024-25_approved'!$A$1:$F$46</definedName>
    <definedName name="_xlnm.Print_Area" localSheetId="0">'Gramya Budget-2025-26'!$A$1:$F$46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47" i="5"/>
  <c r="F48" i="5" s="1"/>
  <c r="K44" i="5"/>
  <c r="J44" i="5"/>
  <c r="F44" i="5"/>
  <c r="J43" i="5"/>
  <c r="F43" i="5"/>
  <c r="K43" i="5" s="1"/>
  <c r="J42" i="5"/>
  <c r="K42" i="5" s="1"/>
  <c r="F42" i="5"/>
  <c r="J41" i="5"/>
  <c r="F41" i="5"/>
  <c r="K41" i="5" s="1"/>
  <c r="K40" i="5"/>
  <c r="J40" i="5"/>
  <c r="F40" i="5"/>
  <c r="J38" i="5"/>
  <c r="F38" i="5"/>
  <c r="K38" i="5" s="1"/>
  <c r="J37" i="5"/>
  <c r="K37" i="5" s="1"/>
  <c r="F37" i="5"/>
  <c r="J36" i="5"/>
  <c r="F36" i="5"/>
  <c r="K36" i="5" s="1"/>
  <c r="K35" i="5"/>
  <c r="J35" i="5"/>
  <c r="F35" i="5"/>
  <c r="J34" i="5"/>
  <c r="F34" i="5"/>
  <c r="K34" i="5" s="1"/>
  <c r="J33" i="5"/>
  <c r="K33" i="5" s="1"/>
  <c r="F33" i="5"/>
  <c r="J32" i="5"/>
  <c r="F32" i="5"/>
  <c r="K32" i="5" s="1"/>
  <c r="K31" i="5"/>
  <c r="J31" i="5"/>
  <c r="F31" i="5"/>
  <c r="J30" i="5"/>
  <c r="F30" i="5"/>
  <c r="K30" i="5" s="1"/>
  <c r="J29" i="5"/>
  <c r="K29" i="5" s="1"/>
  <c r="F29" i="5"/>
  <c r="J28" i="5"/>
  <c r="F28" i="5"/>
  <c r="K28" i="5" s="1"/>
  <c r="K27" i="5"/>
  <c r="J27" i="5"/>
  <c r="F27" i="5"/>
  <c r="J26" i="5"/>
  <c r="F26" i="5"/>
  <c r="K26" i="5" s="1"/>
  <c r="J25" i="5"/>
  <c r="K25" i="5" s="1"/>
  <c r="F25" i="5"/>
  <c r="J23" i="5"/>
  <c r="F23" i="5"/>
  <c r="K23" i="5" s="1"/>
  <c r="K22" i="5"/>
  <c r="J22" i="5"/>
  <c r="F22" i="5"/>
  <c r="J21" i="5"/>
  <c r="F21" i="5"/>
  <c r="K21" i="5" s="1"/>
  <c r="J20" i="5"/>
  <c r="K20" i="5" s="1"/>
  <c r="F20" i="5"/>
  <c r="J19" i="5"/>
  <c r="F19" i="5"/>
  <c r="K19" i="5" s="1"/>
  <c r="K17" i="5"/>
  <c r="J17" i="5"/>
  <c r="F17" i="5"/>
  <c r="J15" i="5"/>
  <c r="F15" i="5"/>
  <c r="K15" i="5" s="1"/>
  <c r="J12" i="5"/>
  <c r="K12" i="5" s="1"/>
  <c r="F12" i="5"/>
  <c r="J11" i="5"/>
  <c r="F11" i="5"/>
  <c r="K11" i="5" s="1"/>
  <c r="K10" i="5"/>
  <c r="J10" i="5"/>
  <c r="F10" i="5"/>
  <c r="J9" i="5"/>
  <c r="F9" i="5"/>
  <c r="K9" i="5" s="1"/>
  <c r="J8" i="5"/>
  <c r="K8" i="5" s="1"/>
  <c r="F8" i="5"/>
  <c r="J7" i="5"/>
  <c r="J45" i="5" s="1"/>
  <c r="F7" i="5"/>
  <c r="F45" i="5" s="1"/>
  <c r="K6" i="5"/>
  <c r="J6" i="5"/>
  <c r="F6" i="5"/>
  <c r="J5" i="5"/>
  <c r="F5" i="5"/>
  <c r="K5" i="5" s="1"/>
  <c r="R43" i="4"/>
  <c r="R42" i="4"/>
  <c r="R41" i="4"/>
  <c r="R40" i="4"/>
  <c r="R39" i="4"/>
  <c r="R34" i="4"/>
  <c r="R33" i="4"/>
  <c r="R30" i="4"/>
  <c r="R29" i="4"/>
  <c r="R28" i="4"/>
  <c r="R24" i="4"/>
  <c r="R22" i="4"/>
  <c r="R21" i="4"/>
  <c r="R18" i="4"/>
  <c r="R16" i="4"/>
  <c r="R14" i="4"/>
  <c r="R13" i="4"/>
  <c r="R9" i="4"/>
  <c r="R5" i="4"/>
  <c r="Q44" i="4"/>
  <c r="Q43" i="4"/>
  <c r="Q42" i="4"/>
  <c r="Q41" i="4"/>
  <c r="Q40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3" i="4"/>
  <c r="Q22" i="4"/>
  <c r="Q21" i="4"/>
  <c r="Q20" i="4"/>
  <c r="Q19" i="4"/>
  <c r="Q17" i="4"/>
  <c r="Q15" i="4"/>
  <c r="Q12" i="4"/>
  <c r="Q11" i="4"/>
  <c r="Q10" i="4"/>
  <c r="Q9" i="4"/>
  <c r="Q8" i="4"/>
  <c r="R8" i="4" s="1"/>
  <c r="Q7" i="4"/>
  <c r="R7" i="4" s="1"/>
  <c r="Q6" i="4"/>
  <c r="Q5" i="4"/>
  <c r="J44" i="4"/>
  <c r="R44" i="4" s="1"/>
  <c r="J43" i="4"/>
  <c r="J42" i="4"/>
  <c r="J41" i="4"/>
  <c r="J40" i="4"/>
  <c r="J38" i="4"/>
  <c r="R38" i="4" s="1"/>
  <c r="J37" i="4"/>
  <c r="R37" i="4" s="1"/>
  <c r="J36" i="4"/>
  <c r="R36" i="4" s="1"/>
  <c r="J35" i="4"/>
  <c r="R35" i="4" s="1"/>
  <c r="J34" i="4"/>
  <c r="J33" i="4"/>
  <c r="J32" i="4"/>
  <c r="R32" i="4" s="1"/>
  <c r="J31" i="4"/>
  <c r="R31" i="4" s="1"/>
  <c r="J30" i="4"/>
  <c r="J29" i="4"/>
  <c r="J28" i="4"/>
  <c r="J27" i="4"/>
  <c r="R27" i="4" s="1"/>
  <c r="J26" i="4"/>
  <c r="R26" i="4" s="1"/>
  <c r="J25" i="4"/>
  <c r="R25" i="4" s="1"/>
  <c r="J23" i="4"/>
  <c r="R23" i="4" s="1"/>
  <c r="J22" i="4"/>
  <c r="J21" i="4"/>
  <c r="J20" i="4"/>
  <c r="R20" i="4" s="1"/>
  <c r="J19" i="4"/>
  <c r="R19" i="4" s="1"/>
  <c r="J17" i="4"/>
  <c r="R17" i="4" s="1"/>
  <c r="J15" i="4"/>
  <c r="R15" i="4" s="1"/>
  <c r="J12" i="4"/>
  <c r="R12" i="4" s="1"/>
  <c r="J11" i="4"/>
  <c r="R11" i="4" s="1"/>
  <c r="J10" i="4"/>
  <c r="R10" i="4" s="1"/>
  <c r="J9" i="4"/>
  <c r="J8" i="4"/>
  <c r="J7" i="4"/>
  <c r="J6" i="4"/>
  <c r="R6" i="4" s="1"/>
  <c r="J5" i="4"/>
  <c r="F5" i="4"/>
  <c r="K5" i="4" s="1"/>
  <c r="F6" i="4"/>
  <c r="K6" i="4" s="1"/>
  <c r="J45" i="4" l="1"/>
  <c r="Q45" i="4"/>
  <c r="K45" i="5"/>
  <c r="L45" i="5" s="1"/>
  <c r="K7" i="5"/>
  <c r="R45" i="4"/>
  <c r="F44" i="4"/>
  <c r="K44" i="4" s="1"/>
  <c r="F43" i="4"/>
  <c r="K43" i="4" s="1"/>
  <c r="F41" i="4"/>
  <c r="K41" i="4" s="1"/>
  <c r="F40" i="4"/>
  <c r="K40" i="4" s="1"/>
  <c r="F38" i="4"/>
  <c r="K38" i="4" s="1"/>
  <c r="F37" i="4"/>
  <c r="K37" i="4" s="1"/>
  <c r="F36" i="4"/>
  <c r="K36" i="4" s="1"/>
  <c r="F35" i="4"/>
  <c r="K35" i="4" s="1"/>
  <c r="F34" i="4"/>
  <c r="K34" i="4" s="1"/>
  <c r="F33" i="4"/>
  <c r="K33" i="4" s="1"/>
  <c r="F32" i="4"/>
  <c r="K32" i="4" s="1"/>
  <c r="F31" i="4"/>
  <c r="K31" i="4" s="1"/>
  <c r="F30" i="4"/>
  <c r="K30" i="4" s="1"/>
  <c r="F29" i="4"/>
  <c r="K29" i="4" s="1"/>
  <c r="F28" i="4"/>
  <c r="K28" i="4" s="1"/>
  <c r="F27" i="4"/>
  <c r="K27" i="4" s="1"/>
  <c r="F26" i="4"/>
  <c r="K26" i="4" s="1"/>
  <c r="F25" i="4"/>
  <c r="K25" i="4" s="1"/>
  <c r="F22" i="4"/>
  <c r="K22" i="4" s="1"/>
  <c r="F21" i="4"/>
  <c r="K21" i="4" s="1"/>
  <c r="F20" i="4"/>
  <c r="K20" i="4" s="1"/>
  <c r="F19" i="4"/>
  <c r="K19" i="4" s="1"/>
  <c r="F17" i="4"/>
  <c r="K17" i="4" s="1"/>
  <c r="F15" i="4"/>
  <c r="K15" i="4" s="1"/>
  <c r="F11" i="4"/>
  <c r="K11" i="4" s="1"/>
  <c r="F10" i="4"/>
  <c r="K10" i="4" s="1"/>
  <c r="F9" i="4"/>
  <c r="K9" i="4" s="1"/>
  <c r="F8" i="4"/>
  <c r="K8" i="4" s="1"/>
  <c r="F7" i="4"/>
  <c r="K7" i="4" s="1"/>
  <c r="F42" i="4" l="1"/>
  <c r="K42" i="4" s="1"/>
  <c r="F23" i="4"/>
  <c r="K23" i="4" s="1"/>
  <c r="F12" i="4"/>
  <c r="K12" i="4" s="1"/>
  <c r="F45" i="4" l="1"/>
  <c r="K45" i="4" s="1"/>
  <c r="L45" i="4" s="1"/>
  <c r="G5" i="3"/>
  <c r="G6" i="3"/>
  <c r="H7" i="3"/>
  <c r="D6" i="3"/>
  <c r="E6" i="3" s="1"/>
  <c r="D5" i="3"/>
  <c r="E5" i="3" s="1"/>
  <c r="D9" i="1"/>
  <c r="D7" i="1"/>
  <c r="H23" i="1"/>
  <c r="H26" i="1"/>
  <c r="H27" i="1"/>
  <c r="H28" i="1"/>
  <c r="H29" i="1"/>
  <c r="H30" i="1"/>
  <c r="H31" i="1"/>
  <c r="H33" i="1"/>
  <c r="H34" i="1"/>
  <c r="H35" i="1"/>
  <c r="H36" i="1"/>
  <c r="H37" i="1"/>
  <c r="H38" i="1"/>
  <c r="H42" i="1"/>
  <c r="H43" i="1"/>
  <c r="H44" i="1"/>
  <c r="H17" i="1"/>
  <c r="G12" i="1"/>
  <c r="G11" i="1"/>
  <c r="G10" i="1"/>
  <c r="G41" i="1"/>
  <c r="G40" i="1"/>
  <c r="G32" i="1"/>
  <c r="G25" i="1"/>
  <c r="G22" i="1"/>
  <c r="G21" i="1"/>
  <c r="G20" i="1"/>
  <c r="G19" i="1"/>
  <c r="G15" i="1"/>
  <c r="G8" i="1"/>
  <c r="G6" i="1"/>
  <c r="G5" i="1"/>
  <c r="G45" i="1" s="1"/>
  <c r="G8" i="3" l="1"/>
  <c r="H5" i="3"/>
  <c r="E8" i="3"/>
  <c r="H6" i="3"/>
  <c r="D5" i="1"/>
  <c r="H5" i="1" s="1"/>
  <c r="H8" i="3" l="1"/>
  <c r="D41" i="1"/>
  <c r="H41" i="1" s="1"/>
  <c r="D40" i="1"/>
  <c r="H40" i="1" s="1"/>
  <c r="D32" i="1"/>
  <c r="H32" i="1" s="1"/>
  <c r="D15" i="1"/>
  <c r="H15" i="1" s="1"/>
  <c r="D25" i="1"/>
  <c r="H25" i="1" s="1"/>
  <c r="D22" i="1"/>
  <c r="H22" i="1" s="1"/>
  <c r="D21" i="1"/>
  <c r="H21" i="1" s="1"/>
  <c r="D20" i="1"/>
  <c r="H20" i="1" s="1"/>
  <c r="D19" i="1"/>
  <c r="H19" i="1" s="1"/>
  <c r="D12" i="1"/>
  <c r="H12" i="1" s="1"/>
  <c r="D11" i="1"/>
  <c r="H11" i="1" s="1"/>
  <c r="D10" i="1"/>
  <c r="H10" i="1" s="1"/>
  <c r="H9" i="1"/>
  <c r="D8" i="1"/>
  <c r="H8" i="1" s="1"/>
  <c r="H7" i="1"/>
  <c r="D6" i="1"/>
  <c r="H6" i="1" s="1"/>
  <c r="E31" i="1" l="1"/>
  <c r="E42" i="1"/>
  <c r="E38" i="1"/>
  <c r="E37" i="1"/>
  <c r="E36" i="1"/>
  <c r="E35" i="1"/>
  <c r="E34" i="1"/>
  <c r="E33" i="1"/>
  <c r="E32" i="1"/>
  <c r="E12" i="1"/>
  <c r="E15" i="1"/>
  <c r="E17" i="1"/>
  <c r="E23" i="1" l="1"/>
  <c r="E45" i="1" s="1"/>
  <c r="H45" i="1" s="1"/>
  <c r="E46" i="1" l="1"/>
</calcChain>
</file>

<file path=xl/sharedStrings.xml><?xml version="1.0" encoding="utf-8"?>
<sst xmlns="http://schemas.openxmlformats.org/spreadsheetml/2006/main" count="275" uniqueCount="116">
  <si>
    <t>GRAMYA SANSTHAN</t>
  </si>
  <si>
    <t>S. No</t>
  </si>
  <si>
    <t>Particulars</t>
  </si>
  <si>
    <t>Details</t>
  </si>
  <si>
    <t>Amount In Rupees</t>
  </si>
  <si>
    <t>Total</t>
  </si>
  <si>
    <t>Honorarium:</t>
  </si>
  <si>
    <t>Educational Materials:</t>
  </si>
  <si>
    <t>Playing Materials:</t>
  </si>
  <si>
    <t>Administrative Expanses:</t>
  </si>
  <si>
    <t>1- Printing &amp; Stationary</t>
  </si>
  <si>
    <t>3- Travel &amp; Conveyance</t>
  </si>
  <si>
    <t>5- Audit Fees</t>
  </si>
  <si>
    <t>Bal Mahotsava (Balmela):</t>
  </si>
  <si>
    <t>2- Tent</t>
  </si>
  <si>
    <t>3- Generator Set &amp; Mike Set</t>
  </si>
  <si>
    <t>4- Beding</t>
  </si>
  <si>
    <t>5- Prize for Children</t>
  </si>
  <si>
    <t>6- Conveyance</t>
  </si>
  <si>
    <t>7- Banner, Photography, Staionery, etc.</t>
  </si>
  <si>
    <t>Teachers Training</t>
  </si>
  <si>
    <t>Miscellanious Expences</t>
  </si>
  <si>
    <t>Health Mela</t>
  </si>
  <si>
    <t>Once in Year</t>
  </si>
  <si>
    <t>Creative Workshop with Youth</t>
  </si>
  <si>
    <t>Womens Day</t>
  </si>
  <si>
    <t>12</t>
  </si>
  <si>
    <t>Summer Camp</t>
  </si>
  <si>
    <t>Children Exposure</t>
  </si>
  <si>
    <t>1- Travel &amp; Conveyance</t>
  </si>
  <si>
    <t>2- Fooding</t>
  </si>
  <si>
    <t>3- Miscellanious Expences</t>
  </si>
  <si>
    <t>2- Postage, Telephone</t>
  </si>
  <si>
    <r>
      <t xml:space="preserve">Celebration of the Important Days/National Days </t>
    </r>
    <r>
      <rPr>
        <sz val="10"/>
        <color indexed="8"/>
        <rFont val="Arial"/>
        <family val="2"/>
      </rPr>
      <t>(Independence Day and Republic Day, Women Activism (25 Nov to 10 Dec) for organizing campaigns, Raillies and other activities in the village.</t>
    </r>
  </si>
  <si>
    <t>Lumsum</t>
  </si>
  <si>
    <t>Sitting Arrangement for Eatch Centers</t>
  </si>
  <si>
    <t>Center Maintenance</t>
  </si>
  <si>
    <t>INR</t>
  </si>
  <si>
    <t>Total Budget in Rupees</t>
  </si>
  <si>
    <t>4- Office Running Maintenance</t>
  </si>
  <si>
    <t>12 Teachers Senior @ 6000/- PM</t>
  </si>
  <si>
    <t>12x6000x12</t>
  </si>
  <si>
    <t>4 Teachers for Junior @ 5150/- PM</t>
  </si>
  <si>
    <t>4x5150x12</t>
  </si>
  <si>
    <t>Community Mobilizer @11200 /- PM</t>
  </si>
  <si>
    <t>11200x12</t>
  </si>
  <si>
    <t>Education Facilitator @11200/- PM</t>
  </si>
  <si>
    <t>Women Coordinator @11200/- PM</t>
  </si>
  <si>
    <t>Programme Coordinator @ 20350/- PM</t>
  </si>
  <si>
    <t>20350x12</t>
  </si>
  <si>
    <t>Computer Teacher @ 9800/- PM</t>
  </si>
  <si>
    <t>9800x12</t>
  </si>
  <si>
    <t>Accountant @ 14000/- PM</t>
  </si>
  <si>
    <t>14000x12</t>
  </si>
  <si>
    <t>(For 500 Students @ 400/-)</t>
  </si>
  <si>
    <t>500x400</t>
  </si>
  <si>
    <t>2750x12</t>
  </si>
  <si>
    <t>7000x12</t>
  </si>
  <si>
    <t>4500x12</t>
  </si>
  <si>
    <t>600x100</t>
  </si>
  <si>
    <t>1- Fooding (600 Children x 100/- Per Children)</t>
  </si>
  <si>
    <t>16 x 2500</t>
  </si>
  <si>
    <t>100x350</t>
  </si>
  <si>
    <t>100x225</t>
  </si>
  <si>
    <t>Budget for the Year 2022-23</t>
  </si>
  <si>
    <t>12 Teachers Senior @ 5250/- PM</t>
  </si>
  <si>
    <t>4 Teachers for Junior @ 4650/- PM</t>
  </si>
  <si>
    <t>Community Mobilizer @10200 /- PM</t>
  </si>
  <si>
    <t>Education Facilitator @ 10200/- PM</t>
  </si>
  <si>
    <t>Women Coordinator @ 10200/- PM</t>
  </si>
  <si>
    <t>Programme Coordinator @ 18500/- PM</t>
  </si>
  <si>
    <t>Computer Teacher @ 8925/- PM</t>
  </si>
  <si>
    <t>Accountant @ 12700/- PM</t>
  </si>
  <si>
    <t>(For 575 Students @ 300/-)</t>
  </si>
  <si>
    <t>1- Fooding (650 Children x 85/- Per Children)</t>
  </si>
  <si>
    <t>$</t>
  </si>
  <si>
    <t>Comparison to last year</t>
  </si>
  <si>
    <t>Change</t>
  </si>
  <si>
    <t>Approval Request for 2022-23</t>
  </si>
  <si>
    <t>6 Teachers Senior @ 6000/- PM</t>
  </si>
  <si>
    <t>2 Teachers for Junior @ 5150/- PM</t>
  </si>
  <si>
    <t>6x6000x12</t>
  </si>
  <si>
    <t>2x5150x12</t>
  </si>
  <si>
    <t>Budget for the Year 2021-22</t>
  </si>
  <si>
    <t>No. of Unit</t>
  </si>
  <si>
    <t>Unt Cost</t>
  </si>
  <si>
    <t>Senior Teachers</t>
  </si>
  <si>
    <t>Junior Teachers</t>
  </si>
  <si>
    <t>Community Mobilizer</t>
  </si>
  <si>
    <t>Education Facilitator</t>
  </si>
  <si>
    <t>Women Coordinator</t>
  </si>
  <si>
    <t>Programme Coordinator</t>
  </si>
  <si>
    <t>Computer Teacher</t>
  </si>
  <si>
    <t>Accountant</t>
  </si>
  <si>
    <t>Educational materials for the Students</t>
  </si>
  <si>
    <t>1- Fooding</t>
  </si>
  <si>
    <t>Women's Day</t>
  </si>
  <si>
    <t>Children's Exposure Visit</t>
  </si>
  <si>
    <t>Month/ Duration</t>
  </si>
  <si>
    <t>Total Budget (INR)</t>
  </si>
  <si>
    <t>Proposed Budget for the Financial Year 2025-26</t>
  </si>
  <si>
    <t>Sitting Arrangement for Each Centers</t>
  </si>
  <si>
    <t>Miscellaneous Expenses</t>
  </si>
  <si>
    <t>S. No.</t>
  </si>
  <si>
    <r>
      <t xml:space="preserve">Celebration of the Important Days/National Days </t>
    </r>
    <r>
      <rPr>
        <sz val="10"/>
        <color indexed="8"/>
        <rFont val="Cambria"/>
        <family val="1"/>
      </rPr>
      <t>(The Independence Day, The Republic Day, Women Activism (25 Nov to 10 Dec) for organizing campaigns, Raillies and other activities on Special Days in the village.</t>
    </r>
  </si>
  <si>
    <t>Comparison to last year 2023-24</t>
  </si>
  <si>
    <t>Comparison to last year 2024-25</t>
  </si>
  <si>
    <t>Variance</t>
  </si>
  <si>
    <t>Yr 2023-24 (INR)</t>
  </si>
  <si>
    <t>Proposed Budget for the Financial Year 2024-25</t>
  </si>
  <si>
    <r>
      <t xml:space="preserve">Celebration of the Important Days/National Days </t>
    </r>
    <r>
      <rPr>
        <sz val="11"/>
        <color indexed="8"/>
        <rFont val="Calibri"/>
        <family val="2"/>
      </rPr>
      <t>(Independence Day and Republic Day, Women Activism (25 Nov to 10 Dec) for organizing campaigns, Raillies and other activities in the village.</t>
    </r>
  </si>
  <si>
    <t>% increase compared to last year</t>
  </si>
  <si>
    <t>Disbursement 1 out of 2 (August 2024)</t>
  </si>
  <si>
    <t>Disbursement 2 out of 2 (Februrary 2025)</t>
  </si>
  <si>
    <t>Disbursement 3 by Chicago chapter (July 2025)
Expecting reimbursement from another chapter  (Austin)</t>
  </si>
  <si>
    <t>Disbursement 1 out of 2 (September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</si>
</sst>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5" x14ac:knownFonts="1">
    <font>
      <sz val="11"/>
      <color indexed="8"/>
      <name val="Calibri"/>
    </font>
    <font>
      <b/>
      <sz val="14"/>
      <color indexed="8"/>
      <name val="Calibri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1"/>
      <color rgb="FF000000"/>
      <name val="Cambria"/>
      <family val="1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b/>
      <i/>
      <sz val="12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" fillId="0" borderId="0" applyNumberFormat="0" applyFill="0" applyBorder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NumberFormat="1"/>
    <xf numFmtId="49" fontId="3" fillId="5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6" borderId="0" xfId="0" applyFill="1"/>
    <xf numFmtId="0" fontId="8" fillId="0" borderId="0" xfId="0" applyNumberFormat="1" applyFont="1"/>
    <xf numFmtId="0" fontId="10" fillId="2" borderId="1" xfId="0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left" vertical="top"/>
    </xf>
    <xf numFmtId="0" fontId="9" fillId="0" borderId="0" xfId="0" applyFont="1"/>
    <xf numFmtId="0" fontId="9" fillId="0" borderId="0" xfId="0" applyFont="1" applyFill="1"/>
    <xf numFmtId="49" fontId="14" fillId="2" borderId="1" xfId="0" applyNumberFormat="1" applyFont="1" applyFill="1" applyBorder="1" applyAlignment="1">
      <alignment horizontal="left" vertical="top"/>
    </xf>
    <xf numFmtId="49" fontId="15" fillId="0" borderId="1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top"/>
    </xf>
    <xf numFmtId="49" fontId="15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0" fontId="0" fillId="6" borderId="0" xfId="0" applyNumberFormat="1" applyFill="1" applyBorder="1" applyAlignment="1">
      <alignment wrapText="1"/>
    </xf>
    <xf numFmtId="0" fontId="12" fillId="6" borderId="0" xfId="0" applyNumberFormat="1" applyFont="1" applyFill="1" applyBorder="1" applyAlignment="1">
      <alignment wrapText="1"/>
    </xf>
    <xf numFmtId="0" fontId="13" fillId="6" borderId="0" xfId="0" applyNumberFormat="1" applyFont="1" applyFill="1" applyBorder="1" applyAlignment="1">
      <alignment wrapText="1"/>
    </xf>
    <xf numFmtId="0" fontId="0" fillId="0" borderId="0" xfId="0" applyNumberFormat="1" applyBorder="1" applyAlignment="1">
      <alignment wrapText="1"/>
    </xf>
    <xf numFmtId="0" fontId="13" fillId="0" borderId="0" xfId="0" applyNumberFormat="1" applyFont="1" applyBorder="1" applyAlignment="1">
      <alignment wrapText="1"/>
    </xf>
    <xf numFmtId="0" fontId="6" fillId="6" borderId="0" xfId="0" applyFont="1" applyFill="1" applyBorder="1" applyAlignment="1">
      <alignment horizontal="left" vertical="center" wrapText="1"/>
    </xf>
    <xf numFmtId="49" fontId="7" fillId="6" borderId="0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5" fillId="0" borderId="5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/>
    </xf>
    <xf numFmtId="0" fontId="0" fillId="6" borderId="0" xfId="0" applyFill="1" applyBorder="1"/>
    <xf numFmtId="0" fontId="0" fillId="6" borderId="0" xfId="0" applyNumberFormat="1" applyFill="1" applyBorder="1"/>
    <xf numFmtId="49" fontId="3" fillId="6" borderId="0" xfId="0" applyNumberFormat="1" applyFont="1" applyFill="1" applyBorder="1" applyAlignment="1">
      <alignment horizontal="center" vertical="center"/>
    </xf>
    <xf numFmtId="49" fontId="0" fillId="6" borderId="0" xfId="0" applyNumberFormat="1" applyFill="1" applyBorder="1"/>
    <xf numFmtId="2" fontId="0" fillId="6" borderId="0" xfId="0" applyNumberFormat="1" applyFill="1" applyBorder="1"/>
    <xf numFmtId="164" fontId="0" fillId="6" borderId="0" xfId="1" applyNumberFormat="1" applyFont="1" applyFill="1" applyBorder="1" applyAlignment="1"/>
    <xf numFmtId="2" fontId="9" fillId="6" borderId="0" xfId="0" applyNumberFormat="1" applyFont="1" applyFill="1" applyBorder="1"/>
    <xf numFmtId="0" fontId="9" fillId="6" borderId="0" xfId="0" applyFont="1" applyFill="1" applyBorder="1"/>
    <xf numFmtId="0" fontId="0" fillId="0" borderId="1" xfId="0" applyNumberFormat="1" applyBorder="1"/>
    <xf numFmtId="0" fontId="0" fillId="0" borderId="5" xfId="0" applyNumberFormat="1" applyBorder="1"/>
    <xf numFmtId="0" fontId="4" fillId="2" borderId="5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horizontal="left" vertical="center"/>
    </xf>
    <xf numFmtId="2" fontId="6" fillId="3" borderId="10" xfId="0" applyNumberFormat="1" applyFont="1" applyFill="1" applyBorder="1" applyAlignment="1">
      <alignment horizontal="right" vertical="center"/>
    </xf>
    <xf numFmtId="2" fontId="8" fillId="6" borderId="0" xfId="0" applyNumberFormat="1" applyFont="1" applyFill="1" applyBorder="1"/>
    <xf numFmtId="0" fontId="13" fillId="6" borderId="0" xfId="0" applyFont="1" applyFill="1" applyBorder="1"/>
    <xf numFmtId="0" fontId="8" fillId="6" borderId="0" xfId="0" applyFont="1" applyFill="1" applyBorder="1"/>
    <xf numFmtId="43" fontId="0" fillId="6" borderId="0" xfId="2" applyFont="1" applyFill="1" applyBorder="1"/>
    <xf numFmtId="43" fontId="5" fillId="6" borderId="0" xfId="2" applyFont="1" applyFill="1" applyBorder="1" applyAlignment="1">
      <alignment horizontal="right" vertical="top"/>
    </xf>
    <xf numFmtId="43" fontId="0" fillId="0" borderId="0" xfId="2" applyFont="1"/>
    <xf numFmtId="43" fontId="5" fillId="6" borderId="1" xfId="2" applyFont="1" applyFill="1" applyBorder="1" applyAlignment="1">
      <alignment horizontal="left" vertical="top"/>
    </xf>
    <xf numFmtId="43" fontId="5" fillId="6" borderId="1" xfId="2" applyFont="1" applyFill="1" applyBorder="1" applyAlignment="1">
      <alignment horizontal="right" vertical="top"/>
    </xf>
    <xf numFmtId="43" fontId="17" fillId="5" borderId="1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left" vertical="top"/>
    </xf>
    <xf numFmtId="43" fontId="5" fillId="2" borderId="1" xfId="2" applyFont="1" applyFill="1" applyBorder="1" applyAlignment="1">
      <alignment horizontal="right" vertical="top"/>
    </xf>
    <xf numFmtId="43" fontId="5" fillId="7" borderId="1" xfId="2" applyFont="1" applyFill="1" applyBorder="1" applyAlignment="1">
      <alignment horizontal="right" vertical="top"/>
    </xf>
    <xf numFmtId="43" fontId="11" fillId="2" borderId="1" xfId="2" applyFont="1" applyFill="1" applyBorder="1" applyAlignment="1">
      <alignment horizontal="right" vertical="top"/>
    </xf>
    <xf numFmtId="43" fontId="14" fillId="2" borderId="1" xfId="2" applyFont="1" applyFill="1" applyBorder="1" applyAlignment="1">
      <alignment horizontal="right" vertical="top"/>
    </xf>
    <xf numFmtId="43" fontId="14" fillId="0" borderId="1" xfId="2" applyFont="1" applyFill="1" applyBorder="1" applyAlignment="1">
      <alignment horizontal="right" vertical="top"/>
    </xf>
    <xf numFmtId="43" fontId="0" fillId="0" borderId="1" xfId="2" applyFont="1" applyBorder="1" applyAlignment="1">
      <alignment vertical="center"/>
    </xf>
    <xf numFmtId="43" fontId="7" fillId="6" borderId="0" xfId="2" applyFont="1" applyFill="1" applyBorder="1" applyAlignment="1">
      <alignment vertical="center" wrapText="1"/>
    </xf>
    <xf numFmtId="43" fontId="13" fillId="6" borderId="0" xfId="2" applyFont="1" applyFill="1" applyBorder="1" applyAlignment="1">
      <alignment wrapText="1"/>
    </xf>
    <xf numFmtId="43" fontId="13" fillId="0" borderId="0" xfId="2" applyFont="1" applyBorder="1" applyAlignment="1">
      <alignment wrapText="1"/>
    </xf>
    <xf numFmtId="43" fontId="3" fillId="5" borderId="1" xfId="2" applyFont="1" applyFill="1" applyBorder="1" applyAlignment="1">
      <alignment horizontal="center" vertical="center" wrapText="1"/>
    </xf>
    <xf numFmtId="43" fontId="3" fillId="5" borderId="13" xfId="2" applyFont="1" applyFill="1" applyBorder="1" applyAlignment="1">
      <alignment horizontal="center" vertical="center"/>
    </xf>
    <xf numFmtId="43" fontId="5" fillId="2" borderId="13" xfId="2" applyFont="1" applyFill="1" applyBorder="1" applyAlignment="1">
      <alignment horizontal="left" vertical="top"/>
    </xf>
    <xf numFmtId="43" fontId="5" fillId="2" borderId="13" xfId="2" applyFont="1" applyFill="1" applyBorder="1" applyAlignment="1">
      <alignment horizontal="right" vertical="top"/>
    </xf>
    <xf numFmtId="43" fontId="10" fillId="2" borderId="13" xfId="2" applyFont="1" applyFill="1" applyBorder="1" applyAlignment="1">
      <alignment horizontal="right" vertical="top"/>
    </xf>
    <xf numFmtId="43" fontId="4" fillId="0" borderId="13" xfId="2" applyFont="1" applyFill="1" applyBorder="1" applyAlignment="1">
      <alignment horizontal="right" vertical="top"/>
    </xf>
    <xf numFmtId="43" fontId="4" fillId="2" borderId="13" xfId="2" applyFont="1" applyFill="1" applyBorder="1" applyAlignment="1">
      <alignment horizontal="right" vertical="top"/>
    </xf>
    <xf numFmtId="43" fontId="11" fillId="2" borderId="13" xfId="2" applyFont="1" applyFill="1" applyBorder="1" applyAlignment="1">
      <alignment horizontal="right" vertical="top"/>
    </xf>
    <xf numFmtId="43" fontId="15" fillId="0" borderId="13" xfId="2" applyFont="1" applyFill="1" applyBorder="1" applyAlignment="1">
      <alignment horizontal="right" vertical="top"/>
    </xf>
    <xf numFmtId="43" fontId="15" fillId="2" borderId="13" xfId="2" applyFont="1" applyFill="1" applyBorder="1" applyAlignment="1">
      <alignment horizontal="right" vertical="top"/>
    </xf>
    <xf numFmtId="43" fontId="6" fillId="3" borderId="8" xfId="2" applyFont="1" applyFill="1" applyBorder="1" applyAlignment="1">
      <alignment horizontal="right" vertical="center"/>
    </xf>
    <xf numFmtId="43" fontId="7" fillId="3" borderId="15" xfId="2" applyFont="1" applyFill="1" applyBorder="1" applyAlignment="1">
      <alignment horizontal="right" vertical="center"/>
    </xf>
    <xf numFmtId="43" fontId="7" fillId="6" borderId="0" xfId="2" applyFont="1" applyFill="1" applyBorder="1" applyAlignment="1">
      <alignment horizontal="right" vertical="center" wrapText="1"/>
    </xf>
    <xf numFmtId="43" fontId="6" fillId="0" borderId="1" xfId="2" applyFont="1" applyFill="1" applyBorder="1" applyAlignment="1">
      <alignment horizontal="center" vertical="center"/>
    </xf>
    <xf numFmtId="43" fontId="17" fillId="5" borderId="13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left" vertical="top"/>
    </xf>
    <xf numFmtId="43" fontId="11" fillId="2" borderId="1" xfId="2" applyFont="1" applyFill="1" applyBorder="1" applyAlignment="1">
      <alignment horizontal="left" vertical="top"/>
    </xf>
    <xf numFmtId="43" fontId="14" fillId="2" borderId="1" xfId="2" applyFont="1" applyFill="1" applyBorder="1" applyAlignment="1">
      <alignment horizontal="left" vertical="top"/>
    </xf>
    <xf numFmtId="43" fontId="15" fillId="0" borderId="1" xfId="2" applyFont="1" applyFill="1" applyBorder="1" applyAlignment="1">
      <alignment horizontal="left" vertical="top"/>
    </xf>
    <xf numFmtId="43" fontId="4" fillId="2" borderId="1" xfId="2" applyFont="1" applyFill="1" applyBorder="1" applyAlignment="1">
      <alignment horizontal="left" vertical="top" wrapText="1"/>
    </xf>
    <xf numFmtId="43" fontId="5" fillId="2" borderId="1" xfId="2" applyFont="1" applyFill="1" applyBorder="1" applyAlignment="1">
      <alignment horizontal="left" vertical="top" wrapText="1"/>
    </xf>
    <xf numFmtId="43" fontId="15" fillId="2" borderId="1" xfId="2" applyFont="1" applyFill="1" applyBorder="1" applyAlignment="1">
      <alignment horizontal="left" vertical="top" wrapText="1"/>
    </xf>
    <xf numFmtId="43" fontId="3" fillId="6" borderId="1" xfId="2" applyFont="1" applyFill="1" applyBorder="1" applyAlignment="1">
      <alignment horizontal="center" vertical="center"/>
    </xf>
    <xf numFmtId="43" fontId="0" fillId="0" borderId="1" xfId="2" applyFont="1" applyBorder="1"/>
    <xf numFmtId="43" fontId="6" fillId="3" borderId="1" xfId="2" applyFont="1" applyFill="1" applyBorder="1" applyAlignment="1">
      <alignment horizontal="right" vertical="center"/>
    </xf>
    <xf numFmtId="43" fontId="5" fillId="6" borderId="1" xfId="2" applyFont="1" applyFill="1" applyBorder="1" applyAlignment="1">
      <alignment horizontal="right" vertical="center"/>
    </xf>
    <xf numFmtId="43" fontId="0" fillId="6" borderId="0" xfId="2" applyFont="1" applyFill="1"/>
    <xf numFmtId="43" fontId="3" fillId="5" borderId="6" xfId="2" applyFont="1" applyFill="1" applyBorder="1" applyAlignment="1">
      <alignment horizontal="center" vertical="center"/>
    </xf>
    <xf numFmtId="43" fontId="5" fillId="2" borderId="6" xfId="2" applyFont="1" applyFill="1" applyBorder="1" applyAlignment="1">
      <alignment horizontal="left" vertical="top"/>
    </xf>
    <xf numFmtId="43" fontId="5" fillId="2" borderId="6" xfId="2" applyFont="1" applyFill="1" applyBorder="1" applyAlignment="1">
      <alignment horizontal="right" vertical="top"/>
    </xf>
    <xf numFmtId="43" fontId="10" fillId="2" borderId="6" xfId="2" applyFont="1" applyFill="1" applyBorder="1" applyAlignment="1">
      <alignment horizontal="right" vertical="top"/>
    </xf>
    <xf numFmtId="43" fontId="7" fillId="3" borderId="9" xfId="2" applyFont="1" applyFill="1" applyBorder="1" applyAlignment="1">
      <alignment horizontal="right" vertical="center"/>
    </xf>
    <xf numFmtId="0" fontId="19" fillId="0" borderId="0" xfId="0" applyFont="1" applyAlignment="1">
      <alignment vertical="top"/>
    </xf>
    <xf numFmtId="49" fontId="20" fillId="5" borderId="1" xfId="0" applyNumberFormat="1" applyFont="1" applyFill="1" applyBorder="1" applyAlignment="1">
      <alignment horizontal="center" vertical="top"/>
    </xf>
    <xf numFmtId="49" fontId="20" fillId="5" borderId="1" xfId="0" applyNumberFormat="1" applyFont="1" applyFill="1" applyBorder="1" applyAlignment="1">
      <alignment horizontal="center" vertical="top" wrapText="1"/>
    </xf>
    <xf numFmtId="165" fontId="20" fillId="5" borderId="1" xfId="2" applyNumberFormat="1" applyFont="1" applyFill="1" applyBorder="1" applyAlignment="1">
      <alignment horizontal="center" vertical="top" wrapText="1"/>
    </xf>
    <xf numFmtId="43" fontId="20" fillId="5" borderId="1" xfId="2" applyFont="1" applyFill="1" applyBorder="1" applyAlignment="1">
      <alignment horizontal="center" vertical="top" wrapText="1"/>
    </xf>
    <xf numFmtId="43" fontId="20" fillId="5" borderId="1" xfId="2" applyFont="1" applyFill="1" applyBorder="1" applyAlignment="1">
      <alignment horizontal="center" vertical="top"/>
    </xf>
    <xf numFmtId="0" fontId="20" fillId="2" borderId="1" xfId="0" applyNumberFormat="1" applyFont="1" applyFill="1" applyBorder="1" applyAlignment="1">
      <alignment horizontal="center" vertical="top"/>
    </xf>
    <xf numFmtId="49" fontId="20" fillId="2" borderId="1" xfId="0" applyNumberFormat="1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center" vertical="top"/>
    </xf>
    <xf numFmtId="165" fontId="19" fillId="2" borderId="1" xfId="2" applyNumberFormat="1" applyFont="1" applyFill="1" applyBorder="1" applyAlignment="1">
      <alignment vertical="top"/>
    </xf>
    <xf numFmtId="43" fontId="19" fillId="2" borderId="1" xfId="2" applyFont="1" applyFill="1" applyBorder="1" applyAlignment="1">
      <alignment horizontal="center" vertical="top"/>
    </xf>
    <xf numFmtId="43" fontId="19" fillId="0" borderId="1" xfId="2" applyFont="1" applyBorder="1" applyAlignment="1">
      <alignment horizontal="right" vertical="top"/>
    </xf>
    <xf numFmtId="0" fontId="20" fillId="2" borderId="1" xfId="0" applyFont="1" applyFill="1" applyBorder="1" applyAlignment="1">
      <alignment horizontal="left" vertical="top"/>
    </xf>
    <xf numFmtId="49" fontId="19" fillId="2" borderId="1" xfId="0" applyNumberFormat="1" applyFont="1" applyFill="1" applyBorder="1" applyAlignment="1">
      <alignment horizontal="left" vertical="top"/>
    </xf>
    <xf numFmtId="0" fontId="19" fillId="2" borderId="1" xfId="0" applyNumberFormat="1" applyFont="1" applyFill="1" applyBorder="1" applyAlignment="1">
      <alignment horizontal="center" vertical="top"/>
    </xf>
    <xf numFmtId="0" fontId="19" fillId="2" borderId="1" xfId="2" applyNumberFormat="1" applyFont="1" applyFill="1" applyBorder="1" applyAlignment="1">
      <alignment horizontal="center" vertical="top"/>
    </xf>
    <xf numFmtId="165" fontId="19" fillId="0" borderId="0" xfId="0" applyNumberFormat="1" applyFont="1" applyAlignment="1">
      <alignment vertical="top"/>
    </xf>
    <xf numFmtId="37" fontId="19" fillId="6" borderId="1" xfId="2" applyNumberFormat="1" applyFont="1" applyFill="1" applyBorder="1" applyAlignment="1">
      <alignment vertical="top"/>
    </xf>
    <xf numFmtId="37" fontId="19" fillId="2" borderId="1" xfId="2" applyNumberFormat="1" applyFont="1" applyFill="1" applyBorder="1" applyAlignment="1">
      <alignment vertical="top"/>
    </xf>
    <xf numFmtId="0" fontId="21" fillId="2" borderId="1" xfId="0" applyFont="1" applyFill="1" applyBorder="1" applyAlignment="1">
      <alignment horizontal="left" vertical="top"/>
    </xf>
    <xf numFmtId="49" fontId="22" fillId="2" borderId="1" xfId="0" applyNumberFormat="1" applyFont="1" applyFill="1" applyBorder="1" applyAlignment="1">
      <alignment horizontal="left" vertical="top"/>
    </xf>
    <xf numFmtId="0" fontId="22" fillId="2" borderId="1" xfId="0" applyNumberFormat="1" applyFont="1" applyFill="1" applyBorder="1" applyAlignment="1">
      <alignment horizontal="center" vertical="top"/>
    </xf>
    <xf numFmtId="37" fontId="22" fillId="2" borderId="1" xfId="2" applyNumberFormat="1" applyFont="1" applyFill="1" applyBorder="1" applyAlignment="1">
      <alignment vertical="top"/>
    </xf>
    <xf numFmtId="0" fontId="22" fillId="2" borderId="1" xfId="2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19" fillId="0" borderId="1" xfId="2" applyNumberFormat="1" applyFont="1" applyFill="1" applyBorder="1" applyAlignment="1">
      <alignment horizontal="center" vertical="top"/>
    </xf>
    <xf numFmtId="0" fontId="19" fillId="0" borderId="1" xfId="0" applyNumberFormat="1" applyFont="1" applyBorder="1" applyAlignment="1">
      <alignment vertical="top"/>
    </xf>
    <xf numFmtId="0" fontId="21" fillId="2" borderId="1" xfId="0" applyNumberFormat="1" applyFont="1" applyFill="1" applyBorder="1" applyAlignment="1">
      <alignment horizontal="center" vertical="top"/>
    </xf>
    <xf numFmtId="43" fontId="22" fillId="0" borderId="1" xfId="2" applyFont="1" applyBorder="1" applyAlignment="1">
      <alignment horizontal="right" vertical="top"/>
    </xf>
    <xf numFmtId="49" fontId="23" fillId="2" borderId="1" xfId="0" applyNumberFormat="1" applyFont="1" applyFill="1" applyBorder="1" applyAlignment="1">
      <alignment horizontal="left" vertical="top"/>
    </xf>
    <xf numFmtId="0" fontId="23" fillId="2" borderId="1" xfId="0" applyNumberFormat="1" applyFont="1" applyFill="1" applyBorder="1" applyAlignment="1">
      <alignment horizontal="center" vertical="top"/>
    </xf>
    <xf numFmtId="37" fontId="23" fillId="2" borderId="1" xfId="2" applyNumberFormat="1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24" fillId="0" borderId="1" xfId="0" applyNumberFormat="1" applyFont="1" applyFill="1" applyBorder="1" applyAlignment="1">
      <alignment horizontal="center" vertical="top"/>
    </xf>
    <xf numFmtId="49" fontId="24" fillId="0" borderId="1" xfId="0" applyNumberFormat="1" applyFont="1" applyFill="1" applyBorder="1" applyAlignment="1">
      <alignment horizontal="left" vertical="top"/>
    </xf>
    <xf numFmtId="0" fontId="23" fillId="0" borderId="1" xfId="0" applyNumberFormat="1" applyFont="1" applyFill="1" applyBorder="1" applyAlignment="1">
      <alignment horizontal="center" vertical="top"/>
    </xf>
    <xf numFmtId="37" fontId="23" fillId="0" borderId="1" xfId="2" applyNumberFormat="1" applyFont="1" applyFill="1" applyBorder="1" applyAlignment="1">
      <alignment vertical="top"/>
    </xf>
    <xf numFmtId="0" fontId="23" fillId="0" borderId="1" xfId="2" applyNumberFormat="1" applyFont="1" applyFill="1" applyBorder="1" applyAlignment="1">
      <alignment horizontal="center" vertical="top"/>
    </xf>
    <xf numFmtId="49" fontId="20" fillId="2" borderId="1" xfId="0" applyNumberFormat="1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/>
    </xf>
    <xf numFmtId="49" fontId="19" fillId="2" borderId="1" xfId="0" applyNumberFormat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49" fontId="24" fillId="2" borderId="1" xfId="0" applyNumberFormat="1" applyFont="1" applyFill="1" applyBorder="1" applyAlignment="1">
      <alignment horizontal="left" vertical="top" wrapText="1"/>
    </xf>
    <xf numFmtId="0" fontId="23" fillId="2" borderId="1" xfId="2" applyNumberFormat="1" applyFont="1" applyFill="1" applyBorder="1" applyAlignment="1">
      <alignment horizontal="center" vertical="top"/>
    </xf>
    <xf numFmtId="0" fontId="20" fillId="2" borderId="1" xfId="0" applyNumberFormat="1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left" vertical="top"/>
    </xf>
    <xf numFmtId="43" fontId="20" fillId="8" borderId="1" xfId="2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 vertical="top"/>
    </xf>
    <xf numFmtId="49" fontId="25" fillId="0" borderId="0" xfId="0" applyNumberFormat="1" applyFont="1" applyFill="1" applyBorder="1" applyAlignment="1">
      <alignment horizontal="center" vertical="center"/>
    </xf>
    <xf numFmtId="43" fontId="20" fillId="0" borderId="0" xfId="2" applyFont="1" applyFill="1" applyBorder="1" applyAlignment="1">
      <alignment horizontal="right" vertical="center"/>
    </xf>
    <xf numFmtId="0" fontId="19" fillId="0" borderId="0" xfId="0" applyFont="1" applyAlignment="1">
      <alignment horizontal="center" vertical="top"/>
    </xf>
    <xf numFmtId="43" fontId="19" fillId="0" borderId="0" xfId="2" applyFont="1" applyAlignment="1">
      <alignment horizontal="right" vertical="top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49" fontId="13" fillId="5" borderId="1" xfId="0" applyNumberFormat="1" applyFont="1" applyFill="1" applyBorder="1" applyAlignment="1">
      <alignment horizontal="center" vertical="top" wrapText="1"/>
    </xf>
    <xf numFmtId="165" fontId="13" fillId="5" borderId="1" xfId="4" applyNumberFormat="1" applyFont="1" applyFill="1" applyBorder="1" applyAlignment="1">
      <alignment horizontal="center" vertical="top" wrapText="1"/>
    </xf>
    <xf numFmtId="43" fontId="13" fillId="5" borderId="1" xfId="4" applyFont="1" applyFill="1" applyBorder="1" applyAlignment="1">
      <alignment horizontal="center" vertical="top" wrapText="1"/>
    </xf>
    <xf numFmtId="43" fontId="13" fillId="5" borderId="1" xfId="4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top"/>
    </xf>
    <xf numFmtId="165" fontId="8" fillId="2" borderId="1" xfId="4" applyNumberFormat="1" applyFont="1" applyFill="1" applyBorder="1" applyAlignment="1">
      <alignment vertical="top"/>
    </xf>
    <xf numFmtId="0" fontId="8" fillId="2" borderId="1" xfId="4" applyNumberFormat="1" applyFont="1" applyFill="1" applyBorder="1" applyAlignment="1">
      <alignment horizontal="center" vertical="top"/>
    </xf>
    <xf numFmtId="43" fontId="8" fillId="0" borderId="1" xfId="4" applyFont="1" applyBorder="1" applyAlignment="1">
      <alignment horizontal="right" vertical="top"/>
    </xf>
    <xf numFmtId="37" fontId="8" fillId="6" borderId="1" xfId="4" applyNumberFormat="1" applyFont="1" applyFill="1" applyBorder="1" applyAlignment="1">
      <alignment vertical="top"/>
    </xf>
    <xf numFmtId="37" fontId="8" fillId="2" borderId="1" xfId="4" applyNumberFormat="1" applyFont="1" applyFill="1" applyBorder="1" applyAlignment="1">
      <alignment vertical="top"/>
    </xf>
    <xf numFmtId="0" fontId="9" fillId="2" borderId="1" xfId="0" applyNumberFormat="1" applyFont="1" applyFill="1" applyBorder="1" applyAlignment="1">
      <alignment horizontal="center" vertical="top"/>
    </xf>
    <xf numFmtId="37" fontId="9" fillId="2" borderId="1" xfId="4" applyNumberFormat="1" applyFont="1" applyFill="1" applyBorder="1" applyAlignment="1">
      <alignment vertical="top"/>
    </xf>
    <xf numFmtId="0" fontId="9" fillId="2" borderId="1" xfId="4" applyNumberFormat="1" applyFont="1" applyFill="1" applyBorder="1" applyAlignment="1">
      <alignment horizontal="center" vertical="top"/>
    </xf>
    <xf numFmtId="0" fontId="8" fillId="0" borderId="1" xfId="4" applyNumberFormat="1" applyFont="1" applyFill="1" applyBorder="1" applyAlignment="1">
      <alignment horizontal="center" vertical="top"/>
    </xf>
    <xf numFmtId="0" fontId="29" fillId="2" borderId="1" xfId="0" applyNumberFormat="1" applyFont="1" applyFill="1" applyBorder="1" applyAlignment="1">
      <alignment horizontal="center" vertical="top"/>
    </xf>
    <xf numFmtId="37" fontId="29" fillId="2" borderId="1" xfId="4" applyNumberFormat="1" applyFont="1" applyFill="1" applyBorder="1" applyAlignment="1">
      <alignment vertical="top"/>
    </xf>
    <xf numFmtId="0" fontId="29" fillId="0" borderId="1" xfId="0" applyNumberFormat="1" applyFont="1" applyFill="1" applyBorder="1" applyAlignment="1">
      <alignment horizontal="center" vertical="top"/>
    </xf>
    <xf numFmtId="37" fontId="29" fillId="0" borderId="1" xfId="4" applyNumberFormat="1" applyFont="1" applyFill="1" applyBorder="1" applyAlignment="1">
      <alignment vertical="top"/>
    </xf>
    <xf numFmtId="0" fontId="29" fillId="0" borderId="1" xfId="4" applyNumberFormat="1" applyFont="1" applyFill="1" applyBorder="1" applyAlignment="1">
      <alignment horizontal="center" vertical="top"/>
    </xf>
    <xf numFmtId="0" fontId="29" fillId="2" borderId="1" xfId="4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43" fontId="9" fillId="0" borderId="1" xfId="4" applyFont="1" applyBorder="1" applyAlignment="1">
      <alignment horizontal="right" vertical="top"/>
    </xf>
    <xf numFmtId="43" fontId="13" fillId="10" borderId="1" xfId="4" applyFont="1" applyFill="1" applyBorder="1" applyAlignment="1">
      <alignment horizontal="right" vertical="center"/>
    </xf>
    <xf numFmtId="0" fontId="19" fillId="0" borderId="1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8" fillId="0" borderId="0" xfId="3" applyAlignment="1">
      <alignment vertical="top"/>
    </xf>
    <xf numFmtId="49" fontId="13" fillId="5" borderId="1" xfId="3" applyNumberFormat="1" applyFont="1" applyFill="1" applyBorder="1" applyAlignment="1">
      <alignment horizontal="center" vertical="top"/>
    </xf>
    <xf numFmtId="49" fontId="13" fillId="5" borderId="1" xfId="3" applyNumberFormat="1" applyFont="1" applyFill="1" applyBorder="1" applyAlignment="1">
      <alignment horizontal="center" vertical="top" wrapText="1"/>
    </xf>
    <xf numFmtId="0" fontId="13" fillId="2" borderId="1" xfId="3" applyNumberFormat="1" applyFont="1" applyFill="1" applyBorder="1" applyAlignment="1">
      <alignment horizontal="center" vertical="top"/>
    </xf>
    <xf numFmtId="49" fontId="13" fillId="2" borderId="1" xfId="3" applyNumberFormat="1" applyFont="1" applyFill="1" applyBorder="1" applyAlignment="1">
      <alignment horizontal="left" vertical="top"/>
    </xf>
    <xf numFmtId="0" fontId="8" fillId="2" borderId="1" xfId="3" applyFill="1" applyBorder="1" applyAlignment="1">
      <alignment horizontal="center" vertical="top"/>
    </xf>
    <xf numFmtId="43" fontId="8" fillId="2" borderId="1" xfId="4" applyFont="1" applyFill="1" applyBorder="1" applyAlignment="1">
      <alignment horizontal="center" vertical="top"/>
    </xf>
    <xf numFmtId="0" fontId="13" fillId="2" borderId="1" xfId="3" applyFont="1" applyFill="1" applyBorder="1" applyAlignment="1">
      <alignment horizontal="left" vertical="top"/>
    </xf>
    <xf numFmtId="49" fontId="8" fillId="2" borderId="1" xfId="3" applyNumberFormat="1" applyFill="1" applyBorder="1" applyAlignment="1">
      <alignment horizontal="left" vertical="top"/>
    </xf>
    <xf numFmtId="0" fontId="8" fillId="2" borderId="1" xfId="3" applyNumberFormat="1" applyFill="1" applyBorder="1" applyAlignment="1">
      <alignment horizontal="center" vertical="top"/>
    </xf>
    <xf numFmtId="43" fontId="8" fillId="0" borderId="0" xfId="3" applyNumberFormat="1" applyAlignment="1">
      <alignment vertical="top"/>
    </xf>
    <xf numFmtId="0" fontId="31" fillId="2" borderId="1" xfId="3" applyFont="1" applyFill="1" applyBorder="1" applyAlignment="1">
      <alignment horizontal="left" vertical="top"/>
    </xf>
    <xf numFmtId="49" fontId="9" fillId="2" borderId="1" xfId="3" applyNumberFormat="1" applyFont="1" applyFill="1" applyBorder="1" applyAlignment="1">
      <alignment horizontal="left" vertical="top"/>
    </xf>
    <xf numFmtId="0" fontId="9" fillId="2" borderId="1" xfId="3" applyNumberFormat="1" applyFont="1" applyFill="1" applyBorder="1" applyAlignment="1">
      <alignment horizontal="center" vertical="top"/>
    </xf>
    <xf numFmtId="0" fontId="9" fillId="0" borderId="0" xfId="3" applyFont="1" applyAlignment="1">
      <alignment vertical="top"/>
    </xf>
    <xf numFmtId="0" fontId="8" fillId="0" borderId="1" xfId="3" applyBorder="1" applyAlignment="1">
      <alignment vertical="top"/>
    </xf>
    <xf numFmtId="0" fontId="8" fillId="0" borderId="1" xfId="3" applyNumberFormat="1" applyBorder="1" applyAlignment="1">
      <alignment vertical="top"/>
    </xf>
    <xf numFmtId="0" fontId="31" fillId="2" borderId="1" xfId="3" applyNumberFormat="1" applyFont="1" applyFill="1" applyBorder="1" applyAlignment="1">
      <alignment horizontal="center" vertical="top"/>
    </xf>
    <xf numFmtId="49" fontId="29" fillId="2" borderId="1" xfId="3" applyNumberFormat="1" applyFont="1" applyFill="1" applyBorder="1" applyAlignment="1">
      <alignment horizontal="left" vertical="top"/>
    </xf>
    <xf numFmtId="0" fontId="29" fillId="2" borderId="1" xfId="3" applyNumberFormat="1" applyFont="1" applyFill="1" applyBorder="1" applyAlignment="1">
      <alignment horizontal="center" vertical="top"/>
    </xf>
    <xf numFmtId="0" fontId="9" fillId="0" borderId="0" xfId="3" applyFont="1" applyFill="1" applyAlignment="1">
      <alignment vertical="top"/>
    </xf>
    <xf numFmtId="0" fontId="32" fillId="0" borderId="1" xfId="3" applyNumberFormat="1" applyFont="1" applyFill="1" applyBorder="1" applyAlignment="1">
      <alignment horizontal="center" vertical="top"/>
    </xf>
    <xf numFmtId="49" fontId="32" fillId="0" borderId="1" xfId="3" applyNumberFormat="1" applyFont="1" applyFill="1" applyBorder="1" applyAlignment="1">
      <alignment horizontal="left" vertical="top"/>
    </xf>
    <xf numFmtId="0" fontId="29" fillId="0" borderId="1" xfId="3" applyNumberFormat="1" applyFont="1" applyFill="1" applyBorder="1" applyAlignment="1">
      <alignment horizontal="center" vertical="top"/>
    </xf>
    <xf numFmtId="49" fontId="13" fillId="2" borderId="1" xfId="3" applyNumberFormat="1" applyFont="1" applyFill="1" applyBorder="1" applyAlignment="1">
      <alignment horizontal="center" vertical="top" wrapText="1"/>
    </xf>
    <xf numFmtId="49" fontId="13" fillId="2" borderId="1" xfId="3" applyNumberFormat="1" applyFont="1" applyFill="1" applyBorder="1" applyAlignment="1">
      <alignment horizontal="left" vertical="top" wrapText="1"/>
    </xf>
    <xf numFmtId="0" fontId="13" fillId="2" borderId="1" xfId="3" applyFont="1" applyFill="1" applyBorder="1" applyAlignment="1">
      <alignment horizontal="center" vertical="top"/>
    </xf>
    <xf numFmtId="49" fontId="8" fillId="2" borderId="1" xfId="3" applyNumberFormat="1" applyFill="1" applyBorder="1" applyAlignment="1">
      <alignment horizontal="left" vertical="top" wrapText="1"/>
    </xf>
    <xf numFmtId="0" fontId="13" fillId="2" borderId="1" xfId="3" applyFont="1" applyFill="1" applyBorder="1" applyAlignment="1">
      <alignment horizontal="center" vertical="top" wrapText="1"/>
    </xf>
    <xf numFmtId="0" fontId="32" fillId="2" borderId="1" xfId="3" applyFont="1" applyFill="1" applyBorder="1" applyAlignment="1">
      <alignment horizontal="center" vertical="top" wrapText="1"/>
    </xf>
    <xf numFmtId="49" fontId="32" fillId="2" borderId="1" xfId="3" applyNumberFormat="1" applyFont="1" applyFill="1" applyBorder="1" applyAlignment="1">
      <alignment horizontal="left" vertical="top" wrapText="1"/>
    </xf>
    <xf numFmtId="0" fontId="13" fillId="2" borderId="1" xfId="3" applyNumberFormat="1" applyFont="1" applyFill="1" applyBorder="1" applyAlignment="1">
      <alignment horizontal="center" vertical="top" wrapText="1"/>
    </xf>
    <xf numFmtId="0" fontId="8" fillId="10" borderId="1" xfId="3" applyFill="1" applyBorder="1" applyAlignment="1">
      <alignment horizontal="left" vertical="top"/>
    </xf>
    <xf numFmtId="10" fontId="8" fillId="0" borderId="0" xfId="5" applyNumberFormat="1" applyFont="1" applyAlignment="1">
      <alignment vertical="center"/>
    </xf>
    <xf numFmtId="0" fontId="8" fillId="0" borderId="0" xfId="3" applyAlignment="1">
      <alignment vertical="center"/>
    </xf>
    <xf numFmtId="0" fontId="8" fillId="0" borderId="0" xfId="3" applyFill="1" applyBorder="1" applyAlignment="1">
      <alignment horizontal="left" vertical="top"/>
    </xf>
    <xf numFmtId="49" fontId="33" fillId="0" borderId="0" xfId="3" applyNumberFormat="1" applyFont="1" applyFill="1" applyBorder="1" applyAlignment="1">
      <alignment horizontal="center" vertical="center"/>
    </xf>
    <xf numFmtId="43" fontId="13" fillId="0" borderId="0" xfId="4" applyFont="1" applyFill="1" applyBorder="1" applyAlignment="1">
      <alignment horizontal="right" vertical="center"/>
    </xf>
    <xf numFmtId="165" fontId="8" fillId="0" borderId="0" xfId="3" applyNumberFormat="1" applyAlignment="1">
      <alignment vertical="top"/>
    </xf>
    <xf numFmtId="0" fontId="8" fillId="0" borderId="0" xfId="3" applyAlignment="1">
      <alignment horizontal="center" vertical="top"/>
    </xf>
    <xf numFmtId="43" fontId="8" fillId="0" borderId="0" xfId="4" applyFont="1" applyAlignment="1">
      <alignment horizontal="right" vertical="top"/>
    </xf>
    <xf numFmtId="0" fontId="34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0" fontId="3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3" fontId="8" fillId="7" borderId="0" xfId="4" applyFont="1" applyFill="1" applyAlignment="1">
      <alignment horizontal="right" vertical="top"/>
    </xf>
    <xf numFmtId="49" fontId="25" fillId="8" borderId="13" xfId="0" applyNumberFormat="1" applyFont="1" applyFill="1" applyBorder="1" applyAlignment="1">
      <alignment horizontal="center" vertical="center"/>
    </xf>
    <xf numFmtId="49" fontId="25" fillId="8" borderId="12" xfId="0" applyNumberFormat="1" applyFont="1" applyFill="1" applyBorder="1" applyAlignment="1">
      <alignment horizontal="center" vertical="center"/>
    </xf>
    <xf numFmtId="49" fontId="25" fillId="8" borderId="16" xfId="0" applyNumberFormat="1" applyFont="1" applyFill="1" applyBorder="1" applyAlignment="1">
      <alignment horizontal="center" vertical="center"/>
    </xf>
    <xf numFmtId="49" fontId="18" fillId="8" borderId="1" xfId="0" applyNumberFormat="1" applyFont="1" applyFill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28" fillId="9" borderId="1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30" fillId="0" borderId="1" xfId="3" applyNumberFormat="1" applyFont="1" applyBorder="1" applyAlignment="1">
      <alignment horizontal="center" vertical="top"/>
    </xf>
    <xf numFmtId="49" fontId="30" fillId="9" borderId="1" xfId="3" applyNumberFormat="1" applyFont="1" applyFill="1" applyBorder="1" applyAlignment="1">
      <alignment horizontal="center" vertical="center"/>
    </xf>
    <xf numFmtId="49" fontId="28" fillId="9" borderId="1" xfId="3" applyNumberFormat="1" applyFont="1" applyFill="1" applyBorder="1" applyAlignment="1">
      <alignment horizontal="center" vertical="center"/>
    </xf>
    <xf numFmtId="49" fontId="33" fillId="10" borderId="13" xfId="3" applyNumberFormat="1" applyFont="1" applyFill="1" applyBorder="1" applyAlignment="1">
      <alignment horizontal="center" vertical="center"/>
    </xf>
    <xf numFmtId="49" fontId="33" fillId="10" borderId="12" xfId="3" applyNumberFormat="1" applyFont="1" applyFill="1" applyBorder="1" applyAlignment="1">
      <alignment horizontal="center" vertical="center"/>
    </xf>
    <xf numFmtId="49" fontId="33" fillId="10" borderId="16" xfId="3" applyNumberFormat="1" applyFont="1" applyFill="1" applyBorder="1" applyAlignment="1">
      <alignment horizontal="center" vertical="center"/>
    </xf>
    <xf numFmtId="0" fontId="8" fillId="0" borderId="13" xfId="3" applyBorder="1" applyAlignment="1">
      <alignment horizontal="center" vertical="center"/>
    </xf>
    <xf numFmtId="0" fontId="8" fillId="0" borderId="12" xfId="3" applyBorder="1" applyAlignment="1">
      <alignment horizontal="center" vertical="center"/>
    </xf>
    <xf numFmtId="0" fontId="8" fillId="0" borderId="16" xfId="3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3" fillId="6" borderId="11" xfId="0" applyNumberFormat="1" applyFont="1" applyFill="1" applyBorder="1" applyAlignment="1">
      <alignment horizontal="center"/>
    </xf>
    <xf numFmtId="0" fontId="13" fillId="6" borderId="0" xfId="0" applyNumberFormat="1" applyFont="1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43" fontId="6" fillId="4" borderId="1" xfId="2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/>
    </xf>
  </cellXfs>
  <cellStyles count="6">
    <cellStyle name="Comma" xfId="2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1" builtinId="5"/>
    <cellStyle name="Percent 2" xfId="5" xr:uid="{00000000-0005-0000-0000-000005000000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BF00"/>
      <rgbColor rgb="FFA6A5A5"/>
      <rgbColor rgb="FFFFFFFF"/>
      <rgbColor rgb="FF92CF4F"/>
      <rgbColor rgb="FFFEFE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9999"/>
      <color rgb="FFFFCCFF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rotWithShape="0">
              <a:srgbClr val="000000">
                <a:alpha val="64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50800" rotWithShape="0">
            <a:srgbClr val="000000">
              <a:alpha val="64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showGridLines="0" tabSelected="1" topLeftCell="A38" zoomScaleSheetLayoutView="85" workbookViewId="0">
      <selection activeCell="F48" sqref="F48"/>
    </sheetView>
  </sheetViews>
  <sheetFormatPr defaultColWidth="8.6640625" defaultRowHeight="15" customHeight="1" outlineLevelCol="1" x14ac:dyDescent="0.3"/>
  <cols>
    <col min="1" max="1" width="6.5546875" style="105" customWidth="1"/>
    <col min="2" max="2" width="42.6640625" style="105" customWidth="1"/>
    <col min="3" max="3" width="8.6640625" style="105" customWidth="1"/>
    <col min="4" max="4" width="10" style="121" customWidth="1"/>
    <col min="5" max="5" width="10.88671875" style="158" customWidth="1"/>
    <col min="6" max="6" width="15.5546875" style="159" customWidth="1"/>
    <col min="7" max="9" width="8.6640625" style="105" customWidth="1"/>
    <col min="10" max="10" width="13.109375" style="105" bestFit="1" customWidth="1"/>
    <col min="11" max="11" width="11.44140625" style="105" bestFit="1" customWidth="1"/>
    <col min="12" max="13" width="8.6640625" style="105" customWidth="1"/>
    <col min="14" max="14" width="8.5546875" style="182" hidden="1" customWidth="1" outlineLevel="1"/>
    <col min="15" max="15" width="10.5546875" style="182" hidden="1" customWidth="1" outlineLevel="1"/>
    <col min="16" max="16" width="8.6640625" style="182" hidden="1" customWidth="1" outlineLevel="1"/>
    <col min="17" max="17" width="13.5546875" style="182" hidden="1" customWidth="1" outlineLevel="1"/>
    <col min="18" max="18" width="13.21875" style="182" hidden="1" customWidth="1" outlineLevel="1"/>
    <col min="19" max="19" width="8.6640625" style="105" customWidth="1" collapsed="1"/>
    <col min="20" max="224" width="8.6640625" style="105" customWidth="1"/>
    <col min="225" max="16384" width="8.6640625" style="105"/>
  </cols>
  <sheetData>
    <row r="1" spans="1:18" s="154" customFormat="1" ht="21" customHeight="1" x14ac:dyDescent="0.3">
      <c r="A1" s="239" t="s">
        <v>0</v>
      </c>
      <c r="B1" s="240"/>
      <c r="C1" s="240"/>
      <c r="D1" s="240"/>
      <c r="E1" s="240"/>
      <c r="F1" s="240"/>
    </row>
    <row r="2" spans="1:18" ht="21.75" customHeight="1" x14ac:dyDescent="0.3">
      <c r="A2" s="238" t="s">
        <v>100</v>
      </c>
      <c r="B2" s="238"/>
      <c r="C2" s="238"/>
      <c r="D2" s="238"/>
      <c r="E2" s="238"/>
      <c r="F2" s="238"/>
      <c r="G2" s="241" t="s">
        <v>106</v>
      </c>
      <c r="H2" s="241"/>
      <c r="I2" s="241"/>
      <c r="J2" s="241"/>
      <c r="K2" s="241"/>
      <c r="N2" s="241" t="s">
        <v>105</v>
      </c>
      <c r="O2" s="241"/>
      <c r="P2" s="241"/>
      <c r="Q2" s="241"/>
      <c r="R2" s="241"/>
    </row>
    <row r="3" spans="1:18" ht="28.8" x14ac:dyDescent="0.3">
      <c r="A3" s="106" t="s">
        <v>103</v>
      </c>
      <c r="B3" s="106" t="s">
        <v>2</v>
      </c>
      <c r="C3" s="107" t="s">
        <v>84</v>
      </c>
      <c r="D3" s="108" t="s">
        <v>85</v>
      </c>
      <c r="E3" s="109" t="s">
        <v>98</v>
      </c>
      <c r="F3" s="110" t="s">
        <v>5</v>
      </c>
      <c r="G3" s="162" t="s">
        <v>84</v>
      </c>
      <c r="H3" s="163" t="s">
        <v>85</v>
      </c>
      <c r="I3" s="164" t="s">
        <v>98</v>
      </c>
      <c r="J3" s="165" t="s">
        <v>5</v>
      </c>
      <c r="K3" s="165" t="s">
        <v>107</v>
      </c>
      <c r="N3" s="162" t="s">
        <v>84</v>
      </c>
      <c r="O3" s="163" t="s">
        <v>85</v>
      </c>
      <c r="P3" s="164" t="s">
        <v>98</v>
      </c>
      <c r="Q3" s="165" t="s">
        <v>5</v>
      </c>
      <c r="R3" s="165" t="s">
        <v>107</v>
      </c>
    </row>
    <row r="4" spans="1:18" ht="18" customHeight="1" x14ac:dyDescent="0.3">
      <c r="A4" s="111">
        <v>1</v>
      </c>
      <c r="B4" s="112" t="s">
        <v>6</v>
      </c>
      <c r="C4" s="113"/>
      <c r="D4" s="114"/>
      <c r="E4" s="115"/>
      <c r="F4" s="116"/>
      <c r="R4" s="169"/>
    </row>
    <row r="5" spans="1:18" ht="18" customHeight="1" x14ac:dyDescent="0.3">
      <c r="A5" s="117"/>
      <c r="B5" s="118" t="s">
        <v>86</v>
      </c>
      <c r="C5" s="119">
        <v>12</v>
      </c>
      <c r="D5" s="114">
        <v>8000</v>
      </c>
      <c r="E5" s="120">
        <v>12</v>
      </c>
      <c r="F5" s="116">
        <f t="shared" ref="F5:F12" si="0">E5*D5*C5</f>
        <v>1152000</v>
      </c>
      <c r="G5" s="166">
        <v>12</v>
      </c>
      <c r="H5" s="167">
        <v>7200</v>
      </c>
      <c r="I5" s="168">
        <v>12</v>
      </c>
      <c r="J5" s="169">
        <f t="shared" ref="J5:J12" si="1">I5*H5*G5</f>
        <v>1036800</v>
      </c>
      <c r="K5" s="169">
        <f>F5-J5</f>
        <v>115200</v>
      </c>
      <c r="N5" s="166">
        <v>12</v>
      </c>
      <c r="O5" s="167">
        <v>6600</v>
      </c>
      <c r="P5" s="168">
        <v>12</v>
      </c>
      <c r="Q5" s="169">
        <f t="shared" ref="Q5:Q12" si="2">P5*O5*N5</f>
        <v>950400</v>
      </c>
      <c r="R5" s="169">
        <f t="shared" ref="R5:R45" si="3">J5-Q5</f>
        <v>86400</v>
      </c>
    </row>
    <row r="6" spans="1:18" ht="18" customHeight="1" x14ac:dyDescent="0.3">
      <c r="A6" s="117"/>
      <c r="B6" s="118" t="s">
        <v>87</v>
      </c>
      <c r="C6" s="119">
        <v>4</v>
      </c>
      <c r="D6" s="114">
        <v>6800</v>
      </c>
      <c r="E6" s="120">
        <v>12</v>
      </c>
      <c r="F6" s="116">
        <f t="shared" si="0"/>
        <v>326400</v>
      </c>
      <c r="G6" s="166">
        <v>4</v>
      </c>
      <c r="H6" s="167">
        <v>6200</v>
      </c>
      <c r="I6" s="168">
        <v>12</v>
      </c>
      <c r="J6" s="169">
        <f t="shared" si="1"/>
        <v>297600</v>
      </c>
      <c r="K6" s="169">
        <f t="shared" ref="K6:K12" si="4">F6-J6</f>
        <v>28800</v>
      </c>
      <c r="N6" s="166">
        <v>4</v>
      </c>
      <c r="O6" s="167">
        <v>5650</v>
      </c>
      <c r="P6" s="168">
        <v>12</v>
      </c>
      <c r="Q6" s="169">
        <f t="shared" si="2"/>
        <v>271200</v>
      </c>
      <c r="R6" s="169">
        <f t="shared" si="3"/>
        <v>26400</v>
      </c>
    </row>
    <row r="7" spans="1:18" ht="18" customHeight="1" x14ac:dyDescent="0.3">
      <c r="A7" s="117"/>
      <c r="B7" s="118" t="s">
        <v>88</v>
      </c>
      <c r="C7" s="119">
        <v>1</v>
      </c>
      <c r="D7" s="122">
        <v>15000</v>
      </c>
      <c r="E7" s="120">
        <v>12</v>
      </c>
      <c r="F7" s="116">
        <f t="shared" si="0"/>
        <v>180000</v>
      </c>
      <c r="G7" s="166">
        <v>1</v>
      </c>
      <c r="H7" s="170">
        <v>13500</v>
      </c>
      <c r="I7" s="168">
        <v>12</v>
      </c>
      <c r="J7" s="169">
        <f t="shared" si="1"/>
        <v>162000</v>
      </c>
      <c r="K7" s="169">
        <f t="shared" si="4"/>
        <v>18000</v>
      </c>
      <c r="N7" s="166">
        <v>1</v>
      </c>
      <c r="O7" s="170">
        <v>12300</v>
      </c>
      <c r="P7" s="168">
        <v>12</v>
      </c>
      <c r="Q7" s="169">
        <f t="shared" si="2"/>
        <v>147600</v>
      </c>
      <c r="R7" s="169">
        <f t="shared" si="3"/>
        <v>14400</v>
      </c>
    </row>
    <row r="8" spans="1:18" ht="18" customHeight="1" x14ac:dyDescent="0.3">
      <c r="A8" s="117"/>
      <c r="B8" s="118" t="s">
        <v>89</v>
      </c>
      <c r="C8" s="119">
        <v>1</v>
      </c>
      <c r="D8" s="122">
        <v>15000</v>
      </c>
      <c r="E8" s="120">
        <v>12</v>
      </c>
      <c r="F8" s="116">
        <f t="shared" si="0"/>
        <v>180000</v>
      </c>
      <c r="G8" s="166">
        <v>1</v>
      </c>
      <c r="H8" s="170">
        <v>13500</v>
      </c>
      <c r="I8" s="168">
        <v>12</v>
      </c>
      <c r="J8" s="169">
        <f t="shared" si="1"/>
        <v>162000</v>
      </c>
      <c r="K8" s="169">
        <f t="shared" si="4"/>
        <v>18000</v>
      </c>
      <c r="N8" s="166">
        <v>1</v>
      </c>
      <c r="O8" s="170">
        <v>12300</v>
      </c>
      <c r="P8" s="168">
        <v>12</v>
      </c>
      <c r="Q8" s="169">
        <f t="shared" si="2"/>
        <v>147600</v>
      </c>
      <c r="R8" s="169">
        <f t="shared" si="3"/>
        <v>14400</v>
      </c>
    </row>
    <row r="9" spans="1:18" ht="18" customHeight="1" x14ac:dyDescent="0.3">
      <c r="A9" s="117"/>
      <c r="B9" s="118" t="s">
        <v>90</v>
      </c>
      <c r="C9" s="119">
        <v>1</v>
      </c>
      <c r="D9" s="122">
        <v>15000</v>
      </c>
      <c r="E9" s="120">
        <v>12</v>
      </c>
      <c r="F9" s="116">
        <f t="shared" si="0"/>
        <v>180000</v>
      </c>
      <c r="G9" s="166">
        <v>1</v>
      </c>
      <c r="H9" s="170">
        <v>13500</v>
      </c>
      <c r="I9" s="168">
        <v>12</v>
      </c>
      <c r="J9" s="169">
        <f t="shared" si="1"/>
        <v>162000</v>
      </c>
      <c r="K9" s="169">
        <f t="shared" si="4"/>
        <v>18000</v>
      </c>
      <c r="N9" s="166">
        <v>1</v>
      </c>
      <c r="O9" s="170">
        <v>12300</v>
      </c>
      <c r="P9" s="168">
        <v>12</v>
      </c>
      <c r="Q9" s="169">
        <f t="shared" si="2"/>
        <v>147600</v>
      </c>
      <c r="R9" s="169">
        <f t="shared" si="3"/>
        <v>14400</v>
      </c>
    </row>
    <row r="10" spans="1:18" ht="18" customHeight="1" x14ac:dyDescent="0.3">
      <c r="A10" s="117"/>
      <c r="B10" s="118" t="s">
        <v>91</v>
      </c>
      <c r="C10" s="119">
        <v>1</v>
      </c>
      <c r="D10" s="123">
        <v>27000</v>
      </c>
      <c r="E10" s="120">
        <v>12</v>
      </c>
      <c r="F10" s="116">
        <f t="shared" si="0"/>
        <v>324000</v>
      </c>
      <c r="G10" s="166">
        <v>1</v>
      </c>
      <c r="H10" s="171">
        <v>24500</v>
      </c>
      <c r="I10" s="168">
        <v>12</v>
      </c>
      <c r="J10" s="169">
        <f t="shared" si="1"/>
        <v>294000</v>
      </c>
      <c r="K10" s="169">
        <f t="shared" si="4"/>
        <v>30000</v>
      </c>
      <c r="N10" s="166">
        <v>1</v>
      </c>
      <c r="O10" s="171">
        <v>22350</v>
      </c>
      <c r="P10" s="168">
        <v>12</v>
      </c>
      <c r="Q10" s="169">
        <f t="shared" si="2"/>
        <v>268200</v>
      </c>
      <c r="R10" s="169">
        <f t="shared" si="3"/>
        <v>25800</v>
      </c>
    </row>
    <row r="11" spans="1:18" ht="18" customHeight="1" x14ac:dyDescent="0.3">
      <c r="A11" s="117"/>
      <c r="B11" s="118" t="s">
        <v>92</v>
      </c>
      <c r="C11" s="119">
        <v>1</v>
      </c>
      <c r="D11" s="123">
        <v>13000</v>
      </c>
      <c r="E11" s="120">
        <v>12</v>
      </c>
      <c r="F11" s="116">
        <f t="shared" si="0"/>
        <v>156000</v>
      </c>
      <c r="G11" s="166">
        <v>1</v>
      </c>
      <c r="H11" s="171">
        <v>11700</v>
      </c>
      <c r="I11" s="168">
        <v>12</v>
      </c>
      <c r="J11" s="169">
        <f t="shared" si="1"/>
        <v>140400</v>
      </c>
      <c r="K11" s="169">
        <f t="shared" si="4"/>
        <v>15600</v>
      </c>
      <c r="N11" s="166">
        <v>1</v>
      </c>
      <c r="O11" s="171">
        <v>10700</v>
      </c>
      <c r="P11" s="168">
        <v>12</v>
      </c>
      <c r="Q11" s="169">
        <f t="shared" si="2"/>
        <v>128400</v>
      </c>
      <c r="R11" s="169">
        <f t="shared" si="3"/>
        <v>12000</v>
      </c>
    </row>
    <row r="12" spans="1:18" s="129" customFormat="1" ht="18" customHeight="1" x14ac:dyDescent="0.3">
      <c r="A12" s="124"/>
      <c r="B12" s="125" t="s">
        <v>93</v>
      </c>
      <c r="C12" s="126">
        <v>1</v>
      </c>
      <c r="D12" s="127">
        <v>18500</v>
      </c>
      <c r="E12" s="128">
        <v>12</v>
      </c>
      <c r="F12" s="116">
        <f t="shared" si="0"/>
        <v>222000</v>
      </c>
      <c r="G12" s="172">
        <v>1</v>
      </c>
      <c r="H12" s="173">
        <v>17000</v>
      </c>
      <c r="I12" s="174">
        <v>12</v>
      </c>
      <c r="J12" s="169">
        <f t="shared" si="1"/>
        <v>204000</v>
      </c>
      <c r="K12" s="169">
        <f t="shared" si="4"/>
        <v>18000</v>
      </c>
      <c r="N12" s="172">
        <v>1</v>
      </c>
      <c r="O12" s="173">
        <v>15400</v>
      </c>
      <c r="P12" s="174">
        <v>12</v>
      </c>
      <c r="Q12" s="169">
        <f t="shared" si="2"/>
        <v>184800</v>
      </c>
      <c r="R12" s="169">
        <f t="shared" si="3"/>
        <v>19200</v>
      </c>
    </row>
    <row r="13" spans="1:18" ht="18" customHeight="1" x14ac:dyDescent="0.3">
      <c r="A13" s="124"/>
      <c r="B13" s="125"/>
      <c r="C13" s="126"/>
      <c r="D13" s="127"/>
      <c r="E13" s="128"/>
      <c r="F13" s="116"/>
      <c r="G13" s="187"/>
      <c r="H13" s="187"/>
      <c r="I13" s="187"/>
      <c r="J13" s="187"/>
      <c r="K13" s="187"/>
      <c r="N13" s="183"/>
      <c r="O13" s="183"/>
      <c r="P13" s="183"/>
      <c r="Q13" s="183"/>
      <c r="R13" s="169">
        <f t="shared" si="3"/>
        <v>0</v>
      </c>
    </row>
    <row r="14" spans="1:18" ht="18" customHeight="1" x14ac:dyDescent="0.3">
      <c r="A14" s="111">
        <v>2</v>
      </c>
      <c r="B14" s="112" t="s">
        <v>7</v>
      </c>
      <c r="C14" s="119"/>
      <c r="D14" s="123"/>
      <c r="E14" s="120"/>
      <c r="F14" s="116"/>
      <c r="G14" s="187"/>
      <c r="H14" s="187"/>
      <c r="I14" s="187"/>
      <c r="J14" s="187"/>
      <c r="K14" s="187"/>
      <c r="N14" s="183"/>
      <c r="O14" s="183"/>
      <c r="P14" s="183"/>
      <c r="Q14" s="183"/>
      <c r="R14" s="169">
        <f t="shared" si="3"/>
        <v>0</v>
      </c>
    </row>
    <row r="15" spans="1:18" ht="18" customHeight="1" x14ac:dyDescent="0.3">
      <c r="A15" s="117"/>
      <c r="B15" s="118" t="s">
        <v>94</v>
      </c>
      <c r="C15" s="119">
        <v>500</v>
      </c>
      <c r="D15" s="123">
        <v>450</v>
      </c>
      <c r="E15" s="130">
        <v>1</v>
      </c>
      <c r="F15" s="116">
        <f t="shared" ref="F15:F44" si="5">E15*D15*C15</f>
        <v>225000</v>
      </c>
      <c r="G15" s="166">
        <v>500</v>
      </c>
      <c r="H15" s="171">
        <v>450</v>
      </c>
      <c r="I15" s="175">
        <v>1</v>
      </c>
      <c r="J15" s="169">
        <f t="shared" ref="J15" si="6">I15*H15*G15</f>
        <v>225000</v>
      </c>
      <c r="K15" s="169">
        <f t="shared" ref="K15" si="7">F15-J15</f>
        <v>0</v>
      </c>
      <c r="N15" s="166">
        <v>500</v>
      </c>
      <c r="O15" s="171">
        <v>450</v>
      </c>
      <c r="P15" s="175">
        <v>1</v>
      </c>
      <c r="Q15" s="169">
        <f t="shared" ref="Q15" si="8">P15*O15*N15</f>
        <v>225000</v>
      </c>
      <c r="R15" s="169">
        <f t="shared" si="3"/>
        <v>0</v>
      </c>
    </row>
    <row r="16" spans="1:18" ht="18" customHeight="1" x14ac:dyDescent="0.3">
      <c r="A16" s="131"/>
      <c r="B16" s="131"/>
      <c r="C16" s="119"/>
      <c r="D16" s="123"/>
      <c r="E16" s="120"/>
      <c r="F16" s="116"/>
      <c r="G16" s="187"/>
      <c r="H16" s="187"/>
      <c r="I16" s="187"/>
      <c r="J16" s="187"/>
      <c r="K16" s="187"/>
      <c r="R16" s="169">
        <f t="shared" si="3"/>
        <v>0</v>
      </c>
    </row>
    <row r="17" spans="1:18" ht="18" customHeight="1" x14ac:dyDescent="0.3">
      <c r="A17" s="111">
        <v>3</v>
      </c>
      <c r="B17" s="112" t="s">
        <v>8</v>
      </c>
      <c r="C17" s="119">
        <v>1</v>
      </c>
      <c r="D17" s="123">
        <v>30000</v>
      </c>
      <c r="E17" s="130">
        <v>1</v>
      </c>
      <c r="F17" s="116">
        <f t="shared" si="5"/>
        <v>30000</v>
      </c>
      <c r="G17" s="166">
        <v>1</v>
      </c>
      <c r="H17" s="171">
        <v>30000</v>
      </c>
      <c r="I17" s="175">
        <v>1</v>
      </c>
      <c r="J17" s="169">
        <f t="shared" ref="J17" si="9">I17*H17*G17</f>
        <v>30000</v>
      </c>
      <c r="K17" s="169">
        <f t="shared" ref="K17" si="10">F17-J17</f>
        <v>0</v>
      </c>
      <c r="N17" s="166">
        <v>1</v>
      </c>
      <c r="O17" s="171">
        <v>28000</v>
      </c>
      <c r="P17" s="175">
        <v>1</v>
      </c>
      <c r="Q17" s="169">
        <f t="shared" ref="Q17" si="11">P17*O17*N17</f>
        <v>28000</v>
      </c>
      <c r="R17" s="169">
        <f t="shared" si="3"/>
        <v>2000</v>
      </c>
    </row>
    <row r="18" spans="1:18" ht="18" customHeight="1" x14ac:dyDescent="0.3">
      <c r="A18" s="111">
        <v>4</v>
      </c>
      <c r="B18" s="112" t="s">
        <v>9</v>
      </c>
      <c r="C18" s="119"/>
      <c r="D18" s="123"/>
      <c r="E18" s="120"/>
      <c r="F18" s="116"/>
      <c r="G18" s="187"/>
      <c r="H18" s="187"/>
      <c r="I18" s="187"/>
      <c r="J18" s="187"/>
      <c r="K18" s="187"/>
      <c r="R18" s="169">
        <f t="shared" si="3"/>
        <v>0</v>
      </c>
    </row>
    <row r="19" spans="1:18" ht="18" customHeight="1" x14ac:dyDescent="0.3">
      <c r="A19" s="117"/>
      <c r="B19" s="118" t="s">
        <v>10</v>
      </c>
      <c r="C19" s="119">
        <v>1</v>
      </c>
      <c r="D19" s="123">
        <v>3000</v>
      </c>
      <c r="E19" s="120">
        <v>12</v>
      </c>
      <c r="F19" s="116">
        <f t="shared" si="5"/>
        <v>36000</v>
      </c>
      <c r="G19" s="166">
        <v>1</v>
      </c>
      <c r="H19" s="171">
        <v>3000</v>
      </c>
      <c r="I19" s="168">
        <v>12</v>
      </c>
      <c r="J19" s="169">
        <f t="shared" ref="J19:J23" si="12">I19*H19*G19</f>
        <v>36000</v>
      </c>
      <c r="K19" s="169">
        <f t="shared" ref="K19:K23" si="13">F19-J19</f>
        <v>0</v>
      </c>
      <c r="N19" s="166">
        <v>1</v>
      </c>
      <c r="O19" s="171">
        <v>3000</v>
      </c>
      <c r="P19" s="168">
        <v>12</v>
      </c>
      <c r="Q19" s="169">
        <f t="shared" ref="Q19:Q23" si="14">P19*O19*N19</f>
        <v>36000</v>
      </c>
      <c r="R19" s="169">
        <f t="shared" si="3"/>
        <v>0</v>
      </c>
    </row>
    <row r="20" spans="1:18" ht="18" customHeight="1" x14ac:dyDescent="0.3">
      <c r="A20" s="117"/>
      <c r="B20" s="118" t="s">
        <v>32</v>
      </c>
      <c r="C20" s="119">
        <v>1</v>
      </c>
      <c r="D20" s="123">
        <v>3000</v>
      </c>
      <c r="E20" s="120">
        <v>12</v>
      </c>
      <c r="F20" s="116">
        <f t="shared" si="5"/>
        <v>36000</v>
      </c>
      <c r="G20" s="166">
        <v>1</v>
      </c>
      <c r="H20" s="171">
        <v>3000</v>
      </c>
      <c r="I20" s="168">
        <v>12</v>
      </c>
      <c r="J20" s="169">
        <f t="shared" si="12"/>
        <v>36000</v>
      </c>
      <c r="K20" s="169">
        <f t="shared" si="13"/>
        <v>0</v>
      </c>
      <c r="N20" s="166">
        <v>1</v>
      </c>
      <c r="O20" s="171">
        <v>3000</v>
      </c>
      <c r="P20" s="168">
        <v>12</v>
      </c>
      <c r="Q20" s="169">
        <f t="shared" si="14"/>
        <v>36000</v>
      </c>
      <c r="R20" s="169">
        <f t="shared" si="3"/>
        <v>0</v>
      </c>
    </row>
    <row r="21" spans="1:18" ht="18" customHeight="1" x14ac:dyDescent="0.3">
      <c r="A21" s="117"/>
      <c r="B21" s="118" t="s">
        <v>11</v>
      </c>
      <c r="C21" s="119">
        <v>1</v>
      </c>
      <c r="D21" s="123">
        <v>8000</v>
      </c>
      <c r="E21" s="120">
        <v>12</v>
      </c>
      <c r="F21" s="116">
        <f t="shared" si="5"/>
        <v>96000</v>
      </c>
      <c r="G21" s="166">
        <v>1</v>
      </c>
      <c r="H21" s="171">
        <v>8000</v>
      </c>
      <c r="I21" s="168">
        <v>12</v>
      </c>
      <c r="J21" s="169">
        <f t="shared" si="12"/>
        <v>96000</v>
      </c>
      <c r="K21" s="169">
        <f t="shared" si="13"/>
        <v>0</v>
      </c>
      <c r="N21" s="166">
        <v>1</v>
      </c>
      <c r="O21" s="171">
        <v>7500</v>
      </c>
      <c r="P21" s="168">
        <v>12</v>
      </c>
      <c r="Q21" s="169">
        <f t="shared" si="14"/>
        <v>90000</v>
      </c>
      <c r="R21" s="169">
        <f t="shared" si="3"/>
        <v>6000</v>
      </c>
    </row>
    <row r="22" spans="1:18" ht="18" customHeight="1" x14ac:dyDescent="0.3">
      <c r="A22" s="117"/>
      <c r="B22" s="118" t="s">
        <v>39</v>
      </c>
      <c r="C22" s="119">
        <v>1</v>
      </c>
      <c r="D22" s="123">
        <v>5000</v>
      </c>
      <c r="E22" s="120">
        <v>12</v>
      </c>
      <c r="F22" s="116">
        <f t="shared" si="5"/>
        <v>60000</v>
      </c>
      <c r="G22" s="166">
        <v>1</v>
      </c>
      <c r="H22" s="171">
        <v>5000</v>
      </c>
      <c r="I22" s="168">
        <v>12</v>
      </c>
      <c r="J22" s="169">
        <f t="shared" si="12"/>
        <v>60000</v>
      </c>
      <c r="K22" s="169">
        <f t="shared" si="13"/>
        <v>0</v>
      </c>
      <c r="N22" s="166">
        <v>1</v>
      </c>
      <c r="O22" s="171">
        <v>5000</v>
      </c>
      <c r="P22" s="168">
        <v>12</v>
      </c>
      <c r="Q22" s="169">
        <f t="shared" si="14"/>
        <v>60000</v>
      </c>
      <c r="R22" s="169">
        <f t="shared" si="3"/>
        <v>0</v>
      </c>
    </row>
    <row r="23" spans="1:18" ht="18" customHeight="1" x14ac:dyDescent="0.3">
      <c r="A23" s="117"/>
      <c r="B23" s="118" t="s">
        <v>12</v>
      </c>
      <c r="C23" s="119">
        <v>1</v>
      </c>
      <c r="D23" s="123">
        <v>17500</v>
      </c>
      <c r="E23" s="120">
        <v>1</v>
      </c>
      <c r="F23" s="116">
        <f t="shared" si="5"/>
        <v>17500</v>
      </c>
      <c r="G23" s="166">
        <v>1</v>
      </c>
      <c r="H23" s="171">
        <v>17500</v>
      </c>
      <c r="I23" s="168">
        <v>1</v>
      </c>
      <c r="J23" s="169">
        <f t="shared" si="12"/>
        <v>17500</v>
      </c>
      <c r="K23" s="169">
        <f t="shared" si="13"/>
        <v>0</v>
      </c>
      <c r="N23" s="166">
        <v>1</v>
      </c>
      <c r="O23" s="171">
        <v>16500</v>
      </c>
      <c r="P23" s="168">
        <v>1</v>
      </c>
      <c r="Q23" s="169">
        <f t="shared" si="14"/>
        <v>16500</v>
      </c>
      <c r="R23" s="169">
        <f t="shared" si="3"/>
        <v>1000</v>
      </c>
    </row>
    <row r="24" spans="1:18" s="129" customFormat="1" ht="18" customHeight="1" x14ac:dyDescent="0.3">
      <c r="A24" s="111">
        <v>5</v>
      </c>
      <c r="B24" s="112" t="s">
        <v>13</v>
      </c>
      <c r="C24" s="132"/>
      <c r="D24" s="123"/>
      <c r="E24" s="120"/>
      <c r="F24" s="133"/>
      <c r="G24" s="188"/>
      <c r="H24" s="188"/>
      <c r="I24" s="188"/>
      <c r="J24" s="188"/>
      <c r="K24" s="188"/>
      <c r="N24" s="184"/>
      <c r="O24" s="184"/>
      <c r="P24" s="184"/>
      <c r="Q24" s="184"/>
      <c r="R24" s="169">
        <f t="shared" si="3"/>
        <v>0</v>
      </c>
    </row>
    <row r="25" spans="1:18" ht="18" customHeight="1" x14ac:dyDescent="0.3">
      <c r="A25" s="124"/>
      <c r="B25" s="134" t="s">
        <v>95</v>
      </c>
      <c r="C25" s="135">
        <v>600</v>
      </c>
      <c r="D25" s="136">
        <v>125</v>
      </c>
      <c r="E25" s="128">
        <v>1</v>
      </c>
      <c r="F25" s="116">
        <f t="shared" si="5"/>
        <v>75000</v>
      </c>
      <c r="G25" s="176">
        <v>600</v>
      </c>
      <c r="H25" s="177">
        <v>125</v>
      </c>
      <c r="I25" s="174">
        <v>1</v>
      </c>
      <c r="J25" s="169">
        <f t="shared" ref="J25:J38" si="15">I25*H25*G25</f>
        <v>75000</v>
      </c>
      <c r="K25" s="169">
        <f t="shared" ref="K25:K38" si="16">F25-J25</f>
        <v>0</v>
      </c>
      <c r="N25" s="176">
        <v>600</v>
      </c>
      <c r="O25" s="177">
        <v>125</v>
      </c>
      <c r="P25" s="174">
        <v>1</v>
      </c>
      <c r="Q25" s="169">
        <f t="shared" ref="Q25:Q38" si="17">P25*O25*N25</f>
        <v>75000</v>
      </c>
      <c r="R25" s="169">
        <f t="shared" si="3"/>
        <v>0</v>
      </c>
    </row>
    <row r="26" spans="1:18" ht="18" customHeight="1" x14ac:dyDescent="0.3">
      <c r="A26" s="117"/>
      <c r="B26" s="118" t="s">
        <v>14</v>
      </c>
      <c r="C26" s="119">
        <v>1</v>
      </c>
      <c r="D26" s="123">
        <v>16000</v>
      </c>
      <c r="E26" s="120">
        <v>1</v>
      </c>
      <c r="F26" s="116">
        <f t="shared" si="5"/>
        <v>16000</v>
      </c>
      <c r="G26" s="166">
        <v>1</v>
      </c>
      <c r="H26" s="171">
        <v>16000</v>
      </c>
      <c r="I26" s="168">
        <v>1</v>
      </c>
      <c r="J26" s="169">
        <f t="shared" si="15"/>
        <v>16000</v>
      </c>
      <c r="K26" s="169">
        <f t="shared" si="16"/>
        <v>0</v>
      </c>
      <c r="N26" s="166">
        <v>1</v>
      </c>
      <c r="O26" s="171">
        <v>16000</v>
      </c>
      <c r="P26" s="168">
        <v>1</v>
      </c>
      <c r="Q26" s="169">
        <f t="shared" si="17"/>
        <v>16000</v>
      </c>
      <c r="R26" s="169">
        <f t="shared" si="3"/>
        <v>0</v>
      </c>
    </row>
    <row r="27" spans="1:18" ht="18" customHeight="1" x14ac:dyDescent="0.3">
      <c r="A27" s="117"/>
      <c r="B27" s="118" t="s">
        <v>15</v>
      </c>
      <c r="C27" s="119">
        <v>1</v>
      </c>
      <c r="D27" s="123">
        <v>7500</v>
      </c>
      <c r="E27" s="120">
        <v>1</v>
      </c>
      <c r="F27" s="116">
        <f t="shared" si="5"/>
        <v>7500</v>
      </c>
      <c r="G27" s="166">
        <v>1</v>
      </c>
      <c r="H27" s="171">
        <v>7500</v>
      </c>
      <c r="I27" s="168">
        <v>1</v>
      </c>
      <c r="J27" s="169">
        <f t="shared" si="15"/>
        <v>7500</v>
      </c>
      <c r="K27" s="169">
        <f t="shared" si="16"/>
        <v>0</v>
      </c>
      <c r="N27" s="166">
        <v>1</v>
      </c>
      <c r="O27" s="171">
        <v>7500</v>
      </c>
      <c r="P27" s="168">
        <v>1</v>
      </c>
      <c r="Q27" s="169">
        <f t="shared" si="17"/>
        <v>7500</v>
      </c>
      <c r="R27" s="169">
        <f t="shared" si="3"/>
        <v>0</v>
      </c>
    </row>
    <row r="28" spans="1:18" ht="18" customHeight="1" x14ac:dyDescent="0.3">
      <c r="A28" s="117"/>
      <c r="B28" s="118" t="s">
        <v>16</v>
      </c>
      <c r="C28" s="119">
        <v>1</v>
      </c>
      <c r="D28" s="123">
        <v>7500</v>
      </c>
      <c r="E28" s="120">
        <v>1</v>
      </c>
      <c r="F28" s="116">
        <f t="shared" si="5"/>
        <v>7500</v>
      </c>
      <c r="G28" s="166">
        <v>1</v>
      </c>
      <c r="H28" s="171">
        <v>7500</v>
      </c>
      <c r="I28" s="168">
        <v>1</v>
      </c>
      <c r="J28" s="169">
        <f t="shared" si="15"/>
        <v>7500</v>
      </c>
      <c r="K28" s="169">
        <f t="shared" si="16"/>
        <v>0</v>
      </c>
      <c r="N28" s="166">
        <v>1</v>
      </c>
      <c r="O28" s="171">
        <v>7500</v>
      </c>
      <c r="P28" s="168">
        <v>1</v>
      </c>
      <c r="Q28" s="169">
        <f t="shared" si="17"/>
        <v>7500</v>
      </c>
      <c r="R28" s="169">
        <f t="shared" si="3"/>
        <v>0</v>
      </c>
    </row>
    <row r="29" spans="1:18" ht="18" customHeight="1" x14ac:dyDescent="0.3">
      <c r="A29" s="117"/>
      <c r="B29" s="118" t="s">
        <v>17</v>
      </c>
      <c r="C29" s="119">
        <v>1</v>
      </c>
      <c r="D29" s="123">
        <v>18000</v>
      </c>
      <c r="E29" s="120">
        <v>1</v>
      </c>
      <c r="F29" s="116">
        <f t="shared" si="5"/>
        <v>18000</v>
      </c>
      <c r="G29" s="166">
        <v>1</v>
      </c>
      <c r="H29" s="171">
        <v>18000</v>
      </c>
      <c r="I29" s="168">
        <v>1</v>
      </c>
      <c r="J29" s="169">
        <f t="shared" si="15"/>
        <v>18000</v>
      </c>
      <c r="K29" s="169">
        <f t="shared" si="16"/>
        <v>0</v>
      </c>
      <c r="N29" s="166">
        <v>1</v>
      </c>
      <c r="O29" s="171">
        <v>18000</v>
      </c>
      <c r="P29" s="168">
        <v>1</v>
      </c>
      <c r="Q29" s="169">
        <f t="shared" si="17"/>
        <v>18000</v>
      </c>
      <c r="R29" s="169">
        <f t="shared" si="3"/>
        <v>0</v>
      </c>
    </row>
    <row r="30" spans="1:18" ht="18" customHeight="1" x14ac:dyDescent="0.3">
      <c r="A30" s="117"/>
      <c r="B30" s="118" t="s">
        <v>18</v>
      </c>
      <c r="C30" s="119">
        <v>1</v>
      </c>
      <c r="D30" s="123">
        <v>16000</v>
      </c>
      <c r="E30" s="120">
        <v>1</v>
      </c>
      <c r="F30" s="116">
        <f t="shared" si="5"/>
        <v>16000</v>
      </c>
      <c r="G30" s="166">
        <v>1</v>
      </c>
      <c r="H30" s="171">
        <v>16000</v>
      </c>
      <c r="I30" s="168">
        <v>1</v>
      </c>
      <c r="J30" s="169">
        <f t="shared" si="15"/>
        <v>16000</v>
      </c>
      <c r="K30" s="169">
        <f t="shared" si="16"/>
        <v>0</v>
      </c>
      <c r="N30" s="166">
        <v>1</v>
      </c>
      <c r="O30" s="171">
        <v>16000</v>
      </c>
      <c r="P30" s="168">
        <v>1</v>
      </c>
      <c r="Q30" s="169">
        <f t="shared" si="17"/>
        <v>16000</v>
      </c>
      <c r="R30" s="169">
        <f t="shared" si="3"/>
        <v>0</v>
      </c>
    </row>
    <row r="31" spans="1:18" ht="18" customHeight="1" x14ac:dyDescent="0.3">
      <c r="A31" s="117"/>
      <c r="B31" s="118" t="s">
        <v>19</v>
      </c>
      <c r="C31" s="119">
        <v>1</v>
      </c>
      <c r="D31" s="123">
        <v>3800</v>
      </c>
      <c r="E31" s="120">
        <v>1</v>
      </c>
      <c r="F31" s="116">
        <f t="shared" si="5"/>
        <v>3800</v>
      </c>
      <c r="G31" s="166">
        <v>1</v>
      </c>
      <c r="H31" s="171">
        <v>3800</v>
      </c>
      <c r="I31" s="168">
        <v>1</v>
      </c>
      <c r="J31" s="169">
        <f t="shared" si="15"/>
        <v>3800</v>
      </c>
      <c r="K31" s="169">
        <f t="shared" si="16"/>
        <v>0</v>
      </c>
      <c r="N31" s="166">
        <v>1</v>
      </c>
      <c r="O31" s="171">
        <v>3800</v>
      </c>
      <c r="P31" s="168">
        <v>1</v>
      </c>
      <c r="Q31" s="169">
        <f t="shared" si="17"/>
        <v>3800</v>
      </c>
      <c r="R31" s="169">
        <f t="shared" si="3"/>
        <v>0</v>
      </c>
    </row>
    <row r="32" spans="1:18" s="137" customFormat="1" ht="18" customHeight="1" x14ac:dyDescent="0.3">
      <c r="A32" s="111">
        <v>6</v>
      </c>
      <c r="B32" s="112" t="s">
        <v>20</v>
      </c>
      <c r="C32" s="119">
        <v>16</v>
      </c>
      <c r="D32" s="123">
        <v>5000</v>
      </c>
      <c r="E32" s="120">
        <v>1</v>
      </c>
      <c r="F32" s="116">
        <f t="shared" si="5"/>
        <v>80000</v>
      </c>
      <c r="G32" s="166">
        <v>16</v>
      </c>
      <c r="H32" s="171">
        <v>5000</v>
      </c>
      <c r="I32" s="168">
        <v>1</v>
      </c>
      <c r="J32" s="169">
        <f t="shared" si="15"/>
        <v>80000</v>
      </c>
      <c r="K32" s="169">
        <f t="shared" si="16"/>
        <v>0</v>
      </c>
      <c r="N32" s="166">
        <v>16</v>
      </c>
      <c r="O32" s="171">
        <v>3000</v>
      </c>
      <c r="P32" s="168">
        <v>1</v>
      </c>
      <c r="Q32" s="169">
        <f t="shared" si="17"/>
        <v>48000</v>
      </c>
      <c r="R32" s="169">
        <f t="shared" si="3"/>
        <v>32000</v>
      </c>
    </row>
    <row r="33" spans="1:18" ht="18" customHeight="1" x14ac:dyDescent="0.3">
      <c r="A33" s="138">
        <v>7</v>
      </c>
      <c r="B33" s="139" t="s">
        <v>101</v>
      </c>
      <c r="C33" s="140">
        <v>1</v>
      </c>
      <c r="D33" s="141">
        <v>24000</v>
      </c>
      <c r="E33" s="142">
        <v>1</v>
      </c>
      <c r="F33" s="116">
        <f t="shared" si="5"/>
        <v>24000</v>
      </c>
      <c r="G33" s="178">
        <v>1</v>
      </c>
      <c r="H33" s="179">
        <v>24000</v>
      </c>
      <c r="I33" s="180">
        <v>1</v>
      </c>
      <c r="J33" s="169">
        <f t="shared" si="15"/>
        <v>24000</v>
      </c>
      <c r="K33" s="169">
        <f t="shared" si="16"/>
        <v>0</v>
      </c>
      <c r="N33" s="178">
        <v>1</v>
      </c>
      <c r="O33" s="179">
        <v>24000</v>
      </c>
      <c r="P33" s="180">
        <v>1</v>
      </c>
      <c r="Q33" s="169">
        <f t="shared" si="17"/>
        <v>24000</v>
      </c>
      <c r="R33" s="169">
        <f t="shared" si="3"/>
        <v>0</v>
      </c>
    </row>
    <row r="34" spans="1:18" ht="18" customHeight="1" x14ac:dyDescent="0.3">
      <c r="A34" s="111">
        <v>8</v>
      </c>
      <c r="B34" s="112" t="s">
        <v>102</v>
      </c>
      <c r="C34" s="119">
        <v>1</v>
      </c>
      <c r="D34" s="123">
        <v>15000</v>
      </c>
      <c r="E34" s="120">
        <v>1</v>
      </c>
      <c r="F34" s="116">
        <f t="shared" si="5"/>
        <v>15000</v>
      </c>
      <c r="G34" s="166">
        <v>1</v>
      </c>
      <c r="H34" s="171">
        <v>15000</v>
      </c>
      <c r="I34" s="168">
        <v>1</v>
      </c>
      <c r="J34" s="169">
        <f t="shared" si="15"/>
        <v>15000</v>
      </c>
      <c r="K34" s="169">
        <f t="shared" si="16"/>
        <v>0</v>
      </c>
      <c r="N34" s="166">
        <v>1</v>
      </c>
      <c r="O34" s="171">
        <v>13000</v>
      </c>
      <c r="P34" s="168">
        <v>1</v>
      </c>
      <c r="Q34" s="169">
        <f t="shared" si="17"/>
        <v>13000</v>
      </c>
      <c r="R34" s="169">
        <f t="shared" si="3"/>
        <v>2000</v>
      </c>
    </row>
    <row r="35" spans="1:18" ht="18" customHeight="1" x14ac:dyDescent="0.3">
      <c r="A35" s="111">
        <v>9</v>
      </c>
      <c r="B35" s="112" t="s">
        <v>22</v>
      </c>
      <c r="C35" s="119">
        <v>1</v>
      </c>
      <c r="D35" s="123">
        <v>30000</v>
      </c>
      <c r="E35" s="120">
        <v>1</v>
      </c>
      <c r="F35" s="116">
        <f t="shared" si="5"/>
        <v>30000</v>
      </c>
      <c r="G35" s="166">
        <v>1</v>
      </c>
      <c r="H35" s="171">
        <v>30000</v>
      </c>
      <c r="I35" s="168">
        <v>1</v>
      </c>
      <c r="J35" s="169">
        <f t="shared" si="15"/>
        <v>30000</v>
      </c>
      <c r="K35" s="169">
        <f t="shared" si="16"/>
        <v>0</v>
      </c>
      <c r="N35" s="166">
        <v>1</v>
      </c>
      <c r="O35" s="171">
        <v>25000</v>
      </c>
      <c r="P35" s="168">
        <v>1</v>
      </c>
      <c r="Q35" s="169">
        <f t="shared" si="17"/>
        <v>25000</v>
      </c>
      <c r="R35" s="169">
        <f t="shared" si="3"/>
        <v>5000</v>
      </c>
    </row>
    <row r="36" spans="1:18" ht="18" customHeight="1" x14ac:dyDescent="0.3">
      <c r="A36" s="111">
        <v>10</v>
      </c>
      <c r="B36" s="112" t="s">
        <v>24</v>
      </c>
      <c r="C36" s="119">
        <v>1</v>
      </c>
      <c r="D36" s="123">
        <v>30000</v>
      </c>
      <c r="E36" s="120">
        <v>1</v>
      </c>
      <c r="F36" s="116">
        <f t="shared" si="5"/>
        <v>30000</v>
      </c>
      <c r="G36" s="166">
        <v>1</v>
      </c>
      <c r="H36" s="171">
        <v>30000</v>
      </c>
      <c r="I36" s="168">
        <v>1</v>
      </c>
      <c r="J36" s="169">
        <f t="shared" si="15"/>
        <v>30000</v>
      </c>
      <c r="K36" s="169">
        <f t="shared" si="16"/>
        <v>0</v>
      </c>
      <c r="N36" s="166">
        <v>1</v>
      </c>
      <c r="O36" s="171">
        <v>27000</v>
      </c>
      <c r="P36" s="168">
        <v>1</v>
      </c>
      <c r="Q36" s="169">
        <f t="shared" si="17"/>
        <v>27000</v>
      </c>
      <c r="R36" s="169">
        <f t="shared" si="3"/>
        <v>3000</v>
      </c>
    </row>
    <row r="37" spans="1:18" ht="18" customHeight="1" x14ac:dyDescent="0.3">
      <c r="A37" s="111">
        <v>11</v>
      </c>
      <c r="B37" s="112" t="s">
        <v>96</v>
      </c>
      <c r="C37" s="119">
        <v>1</v>
      </c>
      <c r="D37" s="123">
        <v>35000</v>
      </c>
      <c r="E37" s="120">
        <v>1</v>
      </c>
      <c r="F37" s="116">
        <f t="shared" si="5"/>
        <v>35000</v>
      </c>
      <c r="G37" s="166">
        <v>1</v>
      </c>
      <c r="H37" s="171">
        <v>35000</v>
      </c>
      <c r="I37" s="168">
        <v>1</v>
      </c>
      <c r="J37" s="169">
        <f t="shared" si="15"/>
        <v>35000</v>
      </c>
      <c r="K37" s="169">
        <f t="shared" si="16"/>
        <v>0</v>
      </c>
      <c r="N37" s="166">
        <v>1</v>
      </c>
      <c r="O37" s="171">
        <v>30000</v>
      </c>
      <c r="P37" s="168">
        <v>1</v>
      </c>
      <c r="Q37" s="169">
        <f t="shared" si="17"/>
        <v>30000</v>
      </c>
      <c r="R37" s="169">
        <f t="shared" si="3"/>
        <v>5000</v>
      </c>
    </row>
    <row r="38" spans="1:18" ht="18" customHeight="1" x14ac:dyDescent="0.3">
      <c r="A38" s="143" t="s">
        <v>26</v>
      </c>
      <c r="B38" s="144" t="s">
        <v>27</v>
      </c>
      <c r="C38" s="119">
        <v>1</v>
      </c>
      <c r="D38" s="123">
        <v>35000</v>
      </c>
      <c r="E38" s="120">
        <v>1</v>
      </c>
      <c r="F38" s="116">
        <f t="shared" si="5"/>
        <v>35000</v>
      </c>
      <c r="G38" s="166">
        <v>1</v>
      </c>
      <c r="H38" s="171">
        <v>35000</v>
      </c>
      <c r="I38" s="168">
        <v>1</v>
      </c>
      <c r="J38" s="169">
        <f t="shared" si="15"/>
        <v>35000</v>
      </c>
      <c r="K38" s="169">
        <f t="shared" si="16"/>
        <v>0</v>
      </c>
      <c r="N38" s="166">
        <v>1</v>
      </c>
      <c r="O38" s="171">
        <v>33000</v>
      </c>
      <c r="P38" s="168">
        <v>1</v>
      </c>
      <c r="Q38" s="169">
        <f t="shared" si="17"/>
        <v>33000</v>
      </c>
      <c r="R38" s="169">
        <f t="shared" si="3"/>
        <v>2000</v>
      </c>
    </row>
    <row r="39" spans="1:18" ht="18" customHeight="1" x14ac:dyDescent="0.3">
      <c r="A39" s="111">
        <v>13</v>
      </c>
      <c r="B39" s="112" t="s">
        <v>97</v>
      </c>
      <c r="C39" s="119"/>
      <c r="D39" s="123"/>
      <c r="E39" s="120"/>
      <c r="F39" s="116"/>
      <c r="G39" s="187"/>
      <c r="H39" s="187"/>
      <c r="I39" s="187"/>
      <c r="J39" s="187"/>
      <c r="K39" s="187"/>
      <c r="R39" s="169">
        <f t="shared" si="3"/>
        <v>0</v>
      </c>
    </row>
    <row r="40" spans="1:18" ht="18" customHeight="1" x14ac:dyDescent="0.3">
      <c r="A40" s="145"/>
      <c r="B40" s="146" t="s">
        <v>29</v>
      </c>
      <c r="C40" s="119">
        <v>100</v>
      </c>
      <c r="D40" s="123">
        <v>400</v>
      </c>
      <c r="E40" s="120">
        <v>1</v>
      </c>
      <c r="F40" s="116">
        <f t="shared" si="5"/>
        <v>40000</v>
      </c>
      <c r="G40" s="166">
        <v>100</v>
      </c>
      <c r="H40" s="171">
        <v>400</v>
      </c>
      <c r="I40" s="168">
        <v>1</v>
      </c>
      <c r="J40" s="169">
        <f t="shared" ref="J40:J44" si="18">I40*H40*G40</f>
        <v>40000</v>
      </c>
      <c r="K40" s="169">
        <f t="shared" ref="K40:K45" si="19">F40-J40</f>
        <v>0</v>
      </c>
      <c r="N40" s="166">
        <v>100</v>
      </c>
      <c r="O40" s="171">
        <v>400</v>
      </c>
      <c r="P40" s="168">
        <v>1</v>
      </c>
      <c r="Q40" s="169">
        <f t="shared" ref="Q40:Q44" si="20">P40*O40*N40</f>
        <v>40000</v>
      </c>
      <c r="R40" s="169">
        <f t="shared" si="3"/>
        <v>0</v>
      </c>
    </row>
    <row r="41" spans="1:18" ht="18" customHeight="1" x14ac:dyDescent="0.3">
      <c r="A41" s="145"/>
      <c r="B41" s="118" t="s">
        <v>30</v>
      </c>
      <c r="C41" s="119">
        <v>100</v>
      </c>
      <c r="D41" s="123">
        <v>300</v>
      </c>
      <c r="E41" s="120">
        <v>1</v>
      </c>
      <c r="F41" s="116">
        <f t="shared" si="5"/>
        <v>30000</v>
      </c>
      <c r="G41" s="166">
        <v>100</v>
      </c>
      <c r="H41" s="171">
        <v>300</v>
      </c>
      <c r="I41" s="168">
        <v>1</v>
      </c>
      <c r="J41" s="169">
        <f t="shared" si="18"/>
        <v>30000</v>
      </c>
      <c r="K41" s="169">
        <f t="shared" si="19"/>
        <v>0</v>
      </c>
      <c r="N41" s="166">
        <v>100</v>
      </c>
      <c r="O41" s="171">
        <v>300</v>
      </c>
      <c r="P41" s="168">
        <v>1</v>
      </c>
      <c r="Q41" s="169">
        <f t="shared" si="20"/>
        <v>30000</v>
      </c>
      <c r="R41" s="169">
        <f t="shared" si="3"/>
        <v>0</v>
      </c>
    </row>
    <row r="42" spans="1:18" s="129" customFormat="1" ht="18" customHeight="1" x14ac:dyDescent="0.3">
      <c r="A42" s="147"/>
      <c r="B42" s="146" t="s">
        <v>31</v>
      </c>
      <c r="C42" s="119">
        <v>1</v>
      </c>
      <c r="D42" s="123">
        <v>5000</v>
      </c>
      <c r="E42" s="120">
        <v>1</v>
      </c>
      <c r="F42" s="116">
        <f t="shared" si="5"/>
        <v>5000</v>
      </c>
      <c r="G42" s="166">
        <v>1</v>
      </c>
      <c r="H42" s="171">
        <v>5000</v>
      </c>
      <c r="I42" s="168">
        <v>1</v>
      </c>
      <c r="J42" s="169">
        <f t="shared" si="18"/>
        <v>5000</v>
      </c>
      <c r="K42" s="169">
        <f t="shared" si="19"/>
        <v>0</v>
      </c>
      <c r="N42" s="166">
        <v>1</v>
      </c>
      <c r="O42" s="171">
        <v>5000</v>
      </c>
      <c r="P42" s="168">
        <v>1</v>
      </c>
      <c r="Q42" s="169">
        <f t="shared" si="20"/>
        <v>5000</v>
      </c>
      <c r="R42" s="169">
        <f t="shared" si="3"/>
        <v>0</v>
      </c>
    </row>
    <row r="43" spans="1:18" ht="18" customHeight="1" x14ac:dyDescent="0.3">
      <c r="A43" s="148">
        <v>14</v>
      </c>
      <c r="B43" s="149" t="s">
        <v>36</v>
      </c>
      <c r="C43" s="135">
        <v>1</v>
      </c>
      <c r="D43" s="136">
        <v>30000</v>
      </c>
      <c r="E43" s="150">
        <v>1</v>
      </c>
      <c r="F43" s="116">
        <f t="shared" si="5"/>
        <v>30000</v>
      </c>
      <c r="G43" s="176">
        <v>1</v>
      </c>
      <c r="H43" s="177">
        <v>30000</v>
      </c>
      <c r="I43" s="181">
        <v>1</v>
      </c>
      <c r="J43" s="169">
        <f t="shared" si="18"/>
        <v>30000</v>
      </c>
      <c r="K43" s="169">
        <f t="shared" si="19"/>
        <v>0</v>
      </c>
      <c r="N43" s="176">
        <v>1</v>
      </c>
      <c r="O43" s="177">
        <v>27000</v>
      </c>
      <c r="P43" s="181">
        <v>1</v>
      </c>
      <c r="Q43" s="169">
        <f t="shared" si="20"/>
        <v>27000</v>
      </c>
      <c r="R43" s="169">
        <f t="shared" si="3"/>
        <v>3000</v>
      </c>
    </row>
    <row r="44" spans="1:18" ht="71.25" customHeight="1" x14ac:dyDescent="0.3">
      <c r="A44" s="151">
        <v>15</v>
      </c>
      <c r="B44" s="144" t="s">
        <v>104</v>
      </c>
      <c r="C44" s="119">
        <v>1</v>
      </c>
      <c r="D44" s="123">
        <v>35000</v>
      </c>
      <c r="E44" s="120">
        <v>1</v>
      </c>
      <c r="F44" s="116">
        <f t="shared" si="5"/>
        <v>35000</v>
      </c>
      <c r="G44" s="166">
        <v>1</v>
      </c>
      <c r="H44" s="171">
        <v>35000</v>
      </c>
      <c r="I44" s="168">
        <v>1</v>
      </c>
      <c r="J44" s="169">
        <f t="shared" si="18"/>
        <v>35000</v>
      </c>
      <c r="K44" s="169">
        <f t="shared" si="19"/>
        <v>0</v>
      </c>
      <c r="N44" s="166">
        <v>1</v>
      </c>
      <c r="O44" s="171">
        <v>32000</v>
      </c>
      <c r="P44" s="168">
        <v>1</v>
      </c>
      <c r="Q44" s="169">
        <f t="shared" si="20"/>
        <v>32000</v>
      </c>
      <c r="R44" s="169">
        <f t="shared" si="3"/>
        <v>3000</v>
      </c>
    </row>
    <row r="45" spans="1:18" ht="26.25" customHeight="1" x14ac:dyDescent="0.3">
      <c r="A45" s="152"/>
      <c r="B45" s="235" t="s">
        <v>99</v>
      </c>
      <c r="C45" s="236"/>
      <c r="D45" s="236"/>
      <c r="E45" s="237"/>
      <c r="F45" s="153">
        <f>SUM(F4:F44)</f>
        <v>3753700</v>
      </c>
      <c r="G45" s="242" t="s">
        <v>108</v>
      </c>
      <c r="H45" s="243"/>
      <c r="I45" s="244"/>
      <c r="J45" s="186">
        <f>SUM(J4:J44)</f>
        <v>3492100</v>
      </c>
      <c r="K45" s="186">
        <f t="shared" si="19"/>
        <v>261600</v>
      </c>
      <c r="L45" s="222">
        <f>K45/J45</f>
        <v>7.4911944102402567E-2</v>
      </c>
      <c r="M45" s="222"/>
      <c r="N45" s="242" t="s">
        <v>108</v>
      </c>
      <c r="O45" s="243"/>
      <c r="P45" s="244"/>
      <c r="Q45" s="186">
        <f>SUM(Q4:Q44)</f>
        <v>3215100</v>
      </c>
      <c r="R45" s="186">
        <f t="shared" si="3"/>
        <v>277000</v>
      </c>
    </row>
    <row r="46" spans="1:18" ht="26.25" customHeight="1" x14ac:dyDescent="0.3">
      <c r="A46" s="155"/>
      <c r="B46" s="156"/>
      <c r="C46" s="156"/>
      <c r="D46" s="156"/>
      <c r="E46" s="156"/>
      <c r="F46" s="157"/>
      <c r="L46" s="223" t="s">
        <v>111</v>
      </c>
      <c r="M46" s="223"/>
    </row>
    <row r="47" spans="1:18" ht="15" customHeight="1" x14ac:dyDescent="0.3">
      <c r="B47" s="230" t="s">
        <v>115</v>
      </c>
      <c r="C47" s="182"/>
      <c r="D47" s="231"/>
      <c r="E47" s="232" t="s">
        <v>37</v>
      </c>
      <c r="F47" s="229">
        <f>(F45)/2</f>
        <v>1876850</v>
      </c>
    </row>
    <row r="48" spans="1:18" ht="15" customHeight="1" x14ac:dyDescent="0.3">
      <c r="B48" s="160"/>
      <c r="E48" s="161"/>
      <c r="F48" s="234">
        <v>1877000</v>
      </c>
    </row>
    <row r="49" spans="6:6" ht="15" customHeight="1" x14ac:dyDescent="0.3">
      <c r="F49" s="159">
        <v>3753700</v>
      </c>
    </row>
  </sheetData>
  <mergeCells count="7">
    <mergeCell ref="B45:E45"/>
    <mergeCell ref="A2:F2"/>
    <mergeCell ref="A1:F1"/>
    <mergeCell ref="G2:K2"/>
    <mergeCell ref="N2:R2"/>
    <mergeCell ref="N45:P45"/>
    <mergeCell ref="G45:I45"/>
  </mergeCells>
  <pageMargins left="0.38" right="0" top="0.22" bottom="0.33" header="0.48" footer="0.25"/>
  <pageSetup paperSize="9" scale="90"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0CB9-AB81-43B6-95C5-D276BE4EA0DA}">
  <dimension ref="A1:O50"/>
  <sheetViews>
    <sheetView showGridLines="0" topLeftCell="A5" zoomScale="103" workbookViewId="0">
      <selection activeCell="M45" sqref="M45"/>
    </sheetView>
  </sheetViews>
  <sheetFormatPr defaultColWidth="8.6640625" defaultRowHeight="15" customHeight="1" x14ac:dyDescent="0.3"/>
  <cols>
    <col min="1" max="1" width="7.6640625" style="189" customWidth="1"/>
    <col min="2" max="2" width="48.88671875" style="189" customWidth="1"/>
    <col min="3" max="3" width="8.6640625" style="189" customWidth="1"/>
    <col min="4" max="4" width="10.5546875" style="227" customWidth="1"/>
    <col min="5" max="5" width="9.109375" style="228" customWidth="1"/>
    <col min="6" max="6" width="14.5546875" style="229" customWidth="1"/>
    <col min="7" max="7" width="8.5546875" style="189" customWidth="1"/>
    <col min="8" max="8" width="10.5546875" style="189" customWidth="1"/>
    <col min="9" max="9" width="8.6640625" style="189" customWidth="1"/>
    <col min="10" max="10" width="13.5546875" style="189" bestFit="1" customWidth="1"/>
    <col min="11" max="11" width="12.44140625" style="189" bestFit="1" customWidth="1"/>
    <col min="12" max="12" width="13.5546875" style="189" bestFit="1" customWidth="1"/>
    <col min="13" max="13" width="12.33203125" style="189" customWidth="1"/>
    <col min="14" max="231" width="8.6640625" style="189" customWidth="1"/>
    <col min="232" max="16384" width="8.6640625" style="189"/>
  </cols>
  <sheetData>
    <row r="1" spans="1:15" ht="21" customHeight="1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5" ht="18.75" customHeight="1" x14ac:dyDescent="0.3">
      <c r="A2" s="246" t="s">
        <v>109</v>
      </c>
      <c r="B2" s="246"/>
      <c r="C2" s="246"/>
      <c r="D2" s="246"/>
      <c r="E2" s="246"/>
      <c r="F2" s="246"/>
      <c r="G2" s="247" t="s">
        <v>105</v>
      </c>
      <c r="H2" s="247"/>
      <c r="I2" s="247"/>
      <c r="J2" s="247"/>
      <c r="K2" s="247"/>
    </row>
    <row r="3" spans="1:15" ht="28.8" x14ac:dyDescent="0.3">
      <c r="A3" s="190" t="s">
        <v>1</v>
      </c>
      <c r="B3" s="190" t="s">
        <v>2</v>
      </c>
      <c r="C3" s="191" t="s">
        <v>84</v>
      </c>
      <c r="D3" s="163" t="s">
        <v>85</v>
      </c>
      <c r="E3" s="164" t="s">
        <v>98</v>
      </c>
      <c r="F3" s="165" t="s">
        <v>5</v>
      </c>
      <c r="G3" s="191" t="s">
        <v>84</v>
      </c>
      <c r="H3" s="163" t="s">
        <v>85</v>
      </c>
      <c r="I3" s="164" t="s">
        <v>98</v>
      </c>
      <c r="J3" s="165" t="s">
        <v>5</v>
      </c>
      <c r="K3" s="165" t="s">
        <v>107</v>
      </c>
    </row>
    <row r="4" spans="1:15" ht="18" customHeight="1" x14ac:dyDescent="0.3">
      <c r="A4" s="192">
        <v>1</v>
      </c>
      <c r="B4" s="193" t="s">
        <v>6</v>
      </c>
      <c r="C4" s="194"/>
      <c r="D4" s="167"/>
      <c r="E4" s="195"/>
      <c r="F4" s="169"/>
      <c r="K4" s="169"/>
    </row>
    <row r="5" spans="1:15" ht="18" customHeight="1" x14ac:dyDescent="0.3">
      <c r="A5" s="196"/>
      <c r="B5" s="197" t="s">
        <v>86</v>
      </c>
      <c r="C5" s="198">
        <v>12</v>
      </c>
      <c r="D5" s="167">
        <v>7200</v>
      </c>
      <c r="E5" s="168">
        <v>12</v>
      </c>
      <c r="F5" s="169">
        <f t="shared" ref="F5:F12" si="0">E5*D5*C5</f>
        <v>1036800</v>
      </c>
      <c r="G5" s="198">
        <v>12</v>
      </c>
      <c r="H5" s="167">
        <v>6600</v>
      </c>
      <c r="I5" s="168">
        <v>12</v>
      </c>
      <c r="J5" s="169">
        <f t="shared" ref="J5:J12" si="1">I5*H5*G5</f>
        <v>950400</v>
      </c>
      <c r="K5" s="169">
        <f>F5-J5</f>
        <v>86400</v>
      </c>
    </row>
    <row r="6" spans="1:15" ht="18" customHeight="1" x14ac:dyDescent="0.3">
      <c r="A6" s="196"/>
      <c r="B6" s="197" t="s">
        <v>87</v>
      </c>
      <c r="C6" s="198">
        <v>4</v>
      </c>
      <c r="D6" s="167">
        <v>6200</v>
      </c>
      <c r="E6" s="168">
        <v>12</v>
      </c>
      <c r="F6" s="169">
        <f t="shared" si="0"/>
        <v>297600</v>
      </c>
      <c r="G6" s="198">
        <v>4</v>
      </c>
      <c r="H6" s="167">
        <v>5650</v>
      </c>
      <c r="I6" s="168">
        <v>12</v>
      </c>
      <c r="J6" s="169">
        <f t="shared" si="1"/>
        <v>271200</v>
      </c>
      <c r="K6" s="169">
        <f t="shared" ref="K6:K12" si="2">F6-J6</f>
        <v>26400</v>
      </c>
      <c r="L6" s="199"/>
      <c r="M6" s="199"/>
      <c r="N6" s="199"/>
      <c r="O6" s="199"/>
    </row>
    <row r="7" spans="1:15" ht="18" customHeight="1" x14ac:dyDescent="0.3">
      <c r="A7" s="196"/>
      <c r="B7" s="197" t="s">
        <v>88</v>
      </c>
      <c r="C7" s="198">
        <v>1</v>
      </c>
      <c r="D7" s="170">
        <v>13500</v>
      </c>
      <c r="E7" s="168">
        <v>12</v>
      </c>
      <c r="F7" s="169">
        <f t="shared" si="0"/>
        <v>162000</v>
      </c>
      <c r="G7" s="198">
        <v>1</v>
      </c>
      <c r="H7" s="170">
        <v>12300</v>
      </c>
      <c r="I7" s="168">
        <v>12</v>
      </c>
      <c r="J7" s="169">
        <f t="shared" si="1"/>
        <v>147600</v>
      </c>
      <c r="K7" s="169">
        <f t="shared" si="2"/>
        <v>14400</v>
      </c>
    </row>
    <row r="8" spans="1:15" ht="18" customHeight="1" x14ac:dyDescent="0.3">
      <c r="A8" s="196"/>
      <c r="B8" s="197" t="s">
        <v>89</v>
      </c>
      <c r="C8" s="198">
        <v>1</v>
      </c>
      <c r="D8" s="170">
        <v>13500</v>
      </c>
      <c r="E8" s="168">
        <v>12</v>
      </c>
      <c r="F8" s="169">
        <f t="shared" si="0"/>
        <v>162000</v>
      </c>
      <c r="G8" s="198">
        <v>1</v>
      </c>
      <c r="H8" s="170">
        <v>12300</v>
      </c>
      <c r="I8" s="168">
        <v>12</v>
      </c>
      <c r="J8" s="169">
        <f t="shared" si="1"/>
        <v>147600</v>
      </c>
      <c r="K8" s="169">
        <f t="shared" si="2"/>
        <v>14400</v>
      </c>
    </row>
    <row r="9" spans="1:15" ht="18" customHeight="1" x14ac:dyDescent="0.3">
      <c r="A9" s="196"/>
      <c r="B9" s="197" t="s">
        <v>90</v>
      </c>
      <c r="C9" s="198">
        <v>1</v>
      </c>
      <c r="D9" s="170">
        <v>13500</v>
      </c>
      <c r="E9" s="168">
        <v>12</v>
      </c>
      <c r="F9" s="169">
        <f t="shared" si="0"/>
        <v>162000</v>
      </c>
      <c r="G9" s="198">
        <v>1</v>
      </c>
      <c r="H9" s="170">
        <v>12300</v>
      </c>
      <c r="I9" s="168">
        <v>12</v>
      </c>
      <c r="J9" s="169">
        <f t="shared" si="1"/>
        <v>147600</v>
      </c>
      <c r="K9" s="169">
        <f t="shared" si="2"/>
        <v>14400</v>
      </c>
    </row>
    <row r="10" spans="1:15" ht="18" customHeight="1" x14ac:dyDescent="0.3">
      <c r="A10" s="196"/>
      <c r="B10" s="197" t="s">
        <v>91</v>
      </c>
      <c r="C10" s="198">
        <v>1</v>
      </c>
      <c r="D10" s="171">
        <v>24500</v>
      </c>
      <c r="E10" s="168">
        <v>12</v>
      </c>
      <c r="F10" s="169">
        <f t="shared" si="0"/>
        <v>294000</v>
      </c>
      <c r="G10" s="198">
        <v>1</v>
      </c>
      <c r="H10" s="171">
        <v>22350</v>
      </c>
      <c r="I10" s="168">
        <v>12</v>
      </c>
      <c r="J10" s="169">
        <f t="shared" si="1"/>
        <v>268200</v>
      </c>
      <c r="K10" s="169">
        <f t="shared" si="2"/>
        <v>25800</v>
      </c>
    </row>
    <row r="11" spans="1:15" ht="18" customHeight="1" x14ac:dyDescent="0.3">
      <c r="A11" s="196"/>
      <c r="B11" s="197" t="s">
        <v>92</v>
      </c>
      <c r="C11" s="198">
        <v>1</v>
      </c>
      <c r="D11" s="171">
        <v>11700</v>
      </c>
      <c r="E11" s="168">
        <v>12</v>
      </c>
      <c r="F11" s="169">
        <f t="shared" si="0"/>
        <v>140400</v>
      </c>
      <c r="G11" s="198">
        <v>1</v>
      </c>
      <c r="H11" s="171">
        <v>10700</v>
      </c>
      <c r="I11" s="168">
        <v>12</v>
      </c>
      <c r="J11" s="169">
        <f t="shared" si="1"/>
        <v>128400</v>
      </c>
      <c r="K11" s="169">
        <f t="shared" si="2"/>
        <v>12000</v>
      </c>
    </row>
    <row r="12" spans="1:15" s="203" customFormat="1" ht="18" customHeight="1" x14ac:dyDescent="0.3">
      <c r="A12" s="200"/>
      <c r="B12" s="201" t="s">
        <v>93</v>
      </c>
      <c r="C12" s="202">
        <v>1</v>
      </c>
      <c r="D12" s="173">
        <v>17000</v>
      </c>
      <c r="E12" s="174">
        <v>12</v>
      </c>
      <c r="F12" s="169">
        <f t="shared" si="0"/>
        <v>204000</v>
      </c>
      <c r="G12" s="202">
        <v>1</v>
      </c>
      <c r="H12" s="173">
        <v>15400</v>
      </c>
      <c r="I12" s="174">
        <v>12</v>
      </c>
      <c r="J12" s="169">
        <f t="shared" si="1"/>
        <v>184800</v>
      </c>
      <c r="K12" s="169">
        <f t="shared" si="2"/>
        <v>19200</v>
      </c>
    </row>
    <row r="13" spans="1:15" ht="18" customHeight="1" x14ac:dyDescent="0.3">
      <c r="A13" s="200"/>
      <c r="B13" s="201"/>
      <c r="C13" s="202"/>
      <c r="D13" s="173"/>
      <c r="E13" s="174"/>
      <c r="F13" s="169"/>
      <c r="G13" s="204"/>
      <c r="H13" s="204"/>
      <c r="I13" s="204"/>
      <c r="J13" s="204"/>
      <c r="K13" s="169"/>
    </row>
    <row r="14" spans="1:15" ht="18" customHeight="1" x14ac:dyDescent="0.3">
      <c r="A14" s="192">
        <v>2</v>
      </c>
      <c r="B14" s="193" t="s">
        <v>7</v>
      </c>
      <c r="C14" s="198"/>
      <c r="D14" s="171"/>
      <c r="E14" s="168"/>
      <c r="F14" s="169"/>
      <c r="G14" s="204"/>
      <c r="H14" s="204"/>
      <c r="I14" s="204"/>
      <c r="J14" s="204"/>
      <c r="K14" s="169"/>
    </row>
    <row r="15" spans="1:15" ht="18" customHeight="1" x14ac:dyDescent="0.3">
      <c r="A15" s="196"/>
      <c r="B15" s="197" t="s">
        <v>94</v>
      </c>
      <c r="C15" s="198">
        <v>500</v>
      </c>
      <c r="D15" s="171">
        <v>450</v>
      </c>
      <c r="E15" s="175">
        <v>1</v>
      </c>
      <c r="F15" s="169">
        <f t="shared" ref="F15:F44" si="3">E15*D15*C15</f>
        <v>225000</v>
      </c>
      <c r="G15" s="198">
        <v>500</v>
      </c>
      <c r="H15" s="171">
        <v>450</v>
      </c>
      <c r="I15" s="175">
        <v>1</v>
      </c>
      <c r="J15" s="169">
        <f t="shared" ref="J15" si="4">I15*H15*G15</f>
        <v>225000</v>
      </c>
      <c r="K15" s="169">
        <f t="shared" ref="K15" si="5">F15-J15</f>
        <v>0</v>
      </c>
    </row>
    <row r="16" spans="1:15" ht="18" customHeight="1" x14ac:dyDescent="0.3">
      <c r="A16" s="205"/>
      <c r="B16" s="205"/>
      <c r="C16" s="198"/>
      <c r="D16" s="171"/>
      <c r="E16" s="168"/>
      <c r="F16" s="169"/>
      <c r="K16" s="169"/>
    </row>
    <row r="17" spans="1:11" ht="18" customHeight="1" x14ac:dyDescent="0.3">
      <c r="A17" s="192">
        <v>3</v>
      </c>
      <c r="B17" s="193" t="s">
        <v>8</v>
      </c>
      <c r="C17" s="198">
        <v>1</v>
      </c>
      <c r="D17" s="171">
        <v>30000</v>
      </c>
      <c r="E17" s="175">
        <v>1</v>
      </c>
      <c r="F17" s="169">
        <f t="shared" si="3"/>
        <v>30000</v>
      </c>
      <c r="G17" s="198">
        <v>1</v>
      </c>
      <c r="H17" s="171">
        <v>28000</v>
      </c>
      <c r="I17" s="175">
        <v>1</v>
      </c>
      <c r="J17" s="169">
        <f t="shared" ref="J17" si="6">I17*H17*G17</f>
        <v>28000</v>
      </c>
      <c r="K17" s="169">
        <f t="shared" ref="K17" si="7">F17-J17</f>
        <v>2000</v>
      </c>
    </row>
    <row r="18" spans="1:11" ht="18" customHeight="1" x14ac:dyDescent="0.3">
      <c r="A18" s="192">
        <v>4</v>
      </c>
      <c r="B18" s="193" t="s">
        <v>9</v>
      </c>
      <c r="C18" s="198"/>
      <c r="D18" s="171"/>
      <c r="E18" s="168"/>
      <c r="F18" s="169"/>
      <c r="K18" s="169"/>
    </row>
    <row r="19" spans="1:11" ht="18" customHeight="1" x14ac:dyDescent="0.3">
      <c r="A19" s="196"/>
      <c r="B19" s="197" t="s">
        <v>10</v>
      </c>
      <c r="C19" s="198">
        <v>1</v>
      </c>
      <c r="D19" s="171">
        <v>3000</v>
      </c>
      <c r="E19" s="168">
        <v>12</v>
      </c>
      <c r="F19" s="169">
        <f t="shared" si="3"/>
        <v>36000</v>
      </c>
      <c r="G19" s="198">
        <v>1</v>
      </c>
      <c r="H19" s="171">
        <v>3000</v>
      </c>
      <c r="I19" s="168">
        <v>12</v>
      </c>
      <c r="J19" s="169">
        <f t="shared" ref="J19:J23" si="8">I19*H19*G19</f>
        <v>36000</v>
      </c>
      <c r="K19" s="169">
        <f t="shared" ref="K19:K23" si="9">F19-J19</f>
        <v>0</v>
      </c>
    </row>
    <row r="20" spans="1:11" ht="18" customHeight="1" x14ac:dyDescent="0.3">
      <c r="A20" s="196"/>
      <c r="B20" s="197" t="s">
        <v>32</v>
      </c>
      <c r="C20" s="198">
        <v>1</v>
      </c>
      <c r="D20" s="171">
        <v>3000</v>
      </c>
      <c r="E20" s="168">
        <v>12</v>
      </c>
      <c r="F20" s="169">
        <f t="shared" si="3"/>
        <v>36000</v>
      </c>
      <c r="G20" s="198">
        <v>1</v>
      </c>
      <c r="H20" s="171">
        <v>3000</v>
      </c>
      <c r="I20" s="168">
        <v>12</v>
      </c>
      <c r="J20" s="169">
        <f t="shared" si="8"/>
        <v>36000</v>
      </c>
      <c r="K20" s="169">
        <f t="shared" si="9"/>
        <v>0</v>
      </c>
    </row>
    <row r="21" spans="1:11" ht="18" customHeight="1" x14ac:dyDescent="0.3">
      <c r="A21" s="196"/>
      <c r="B21" s="197" t="s">
        <v>11</v>
      </c>
      <c r="C21" s="198">
        <v>1</v>
      </c>
      <c r="D21" s="171">
        <v>8000</v>
      </c>
      <c r="E21" s="168">
        <v>12</v>
      </c>
      <c r="F21" s="169">
        <f t="shared" si="3"/>
        <v>96000</v>
      </c>
      <c r="G21" s="198">
        <v>1</v>
      </c>
      <c r="H21" s="171">
        <v>7500</v>
      </c>
      <c r="I21" s="168">
        <v>12</v>
      </c>
      <c r="J21" s="169">
        <f t="shared" si="8"/>
        <v>90000</v>
      </c>
      <c r="K21" s="169">
        <f t="shared" si="9"/>
        <v>6000</v>
      </c>
    </row>
    <row r="22" spans="1:11" ht="18" customHeight="1" x14ac:dyDescent="0.3">
      <c r="A22" s="196"/>
      <c r="B22" s="197" t="s">
        <v>39</v>
      </c>
      <c r="C22" s="198">
        <v>1</v>
      </c>
      <c r="D22" s="171">
        <v>5000</v>
      </c>
      <c r="E22" s="168">
        <v>12</v>
      </c>
      <c r="F22" s="169">
        <f t="shared" si="3"/>
        <v>60000</v>
      </c>
      <c r="G22" s="198">
        <v>1</v>
      </c>
      <c r="H22" s="171">
        <v>5000</v>
      </c>
      <c r="I22" s="168">
        <v>12</v>
      </c>
      <c r="J22" s="169">
        <f t="shared" si="8"/>
        <v>60000</v>
      </c>
      <c r="K22" s="169">
        <f t="shared" si="9"/>
        <v>0</v>
      </c>
    </row>
    <row r="23" spans="1:11" ht="18" customHeight="1" x14ac:dyDescent="0.3">
      <c r="A23" s="196"/>
      <c r="B23" s="197" t="s">
        <v>12</v>
      </c>
      <c r="C23" s="198">
        <v>1</v>
      </c>
      <c r="D23" s="171">
        <v>17500</v>
      </c>
      <c r="E23" s="168">
        <v>1</v>
      </c>
      <c r="F23" s="169">
        <f t="shared" si="3"/>
        <v>17500</v>
      </c>
      <c r="G23" s="198">
        <v>1</v>
      </c>
      <c r="H23" s="171">
        <v>16500</v>
      </c>
      <c r="I23" s="168">
        <v>1</v>
      </c>
      <c r="J23" s="169">
        <f t="shared" si="8"/>
        <v>16500</v>
      </c>
      <c r="K23" s="169">
        <f t="shared" si="9"/>
        <v>1000</v>
      </c>
    </row>
    <row r="24" spans="1:11" s="203" customFormat="1" ht="18" customHeight="1" x14ac:dyDescent="0.3">
      <c r="A24" s="192">
        <v>5</v>
      </c>
      <c r="B24" s="193" t="s">
        <v>13</v>
      </c>
      <c r="C24" s="206"/>
      <c r="D24" s="171"/>
      <c r="E24" s="168"/>
      <c r="F24" s="185"/>
      <c r="K24" s="185"/>
    </row>
    <row r="25" spans="1:11" ht="18" customHeight="1" x14ac:dyDescent="0.3">
      <c r="A25" s="200"/>
      <c r="B25" s="207" t="s">
        <v>95</v>
      </c>
      <c r="C25" s="208">
        <v>600</v>
      </c>
      <c r="D25" s="177">
        <v>125</v>
      </c>
      <c r="E25" s="174">
        <v>1</v>
      </c>
      <c r="F25" s="169">
        <f t="shared" si="3"/>
        <v>75000</v>
      </c>
      <c r="G25" s="208">
        <v>600</v>
      </c>
      <c r="H25" s="177">
        <v>125</v>
      </c>
      <c r="I25" s="174">
        <v>1</v>
      </c>
      <c r="J25" s="169">
        <f t="shared" ref="J25:J38" si="10">I25*H25*G25</f>
        <v>75000</v>
      </c>
      <c r="K25" s="169">
        <f t="shared" ref="K25:K38" si="11">F25-J25</f>
        <v>0</v>
      </c>
    </row>
    <row r="26" spans="1:11" ht="18" customHeight="1" x14ac:dyDescent="0.3">
      <c r="A26" s="196"/>
      <c r="B26" s="197" t="s">
        <v>14</v>
      </c>
      <c r="C26" s="198">
        <v>1</v>
      </c>
      <c r="D26" s="171">
        <v>16000</v>
      </c>
      <c r="E26" s="168">
        <v>1</v>
      </c>
      <c r="F26" s="169">
        <f t="shared" si="3"/>
        <v>16000</v>
      </c>
      <c r="G26" s="198">
        <v>1</v>
      </c>
      <c r="H26" s="171">
        <v>16000</v>
      </c>
      <c r="I26" s="168">
        <v>1</v>
      </c>
      <c r="J26" s="169">
        <f t="shared" si="10"/>
        <v>16000</v>
      </c>
      <c r="K26" s="169">
        <f t="shared" si="11"/>
        <v>0</v>
      </c>
    </row>
    <row r="27" spans="1:11" ht="18" customHeight="1" x14ac:dyDescent="0.3">
      <c r="A27" s="196"/>
      <c r="B27" s="197" t="s">
        <v>15</v>
      </c>
      <c r="C27" s="198">
        <v>1</v>
      </c>
      <c r="D27" s="171">
        <v>7500</v>
      </c>
      <c r="E27" s="168">
        <v>1</v>
      </c>
      <c r="F27" s="169">
        <f t="shared" si="3"/>
        <v>7500</v>
      </c>
      <c r="G27" s="198">
        <v>1</v>
      </c>
      <c r="H27" s="171">
        <v>7500</v>
      </c>
      <c r="I27" s="168">
        <v>1</v>
      </c>
      <c r="J27" s="169">
        <f t="shared" si="10"/>
        <v>7500</v>
      </c>
      <c r="K27" s="169">
        <f t="shared" si="11"/>
        <v>0</v>
      </c>
    </row>
    <row r="28" spans="1:11" ht="18" customHeight="1" x14ac:dyDescent="0.3">
      <c r="A28" s="196"/>
      <c r="B28" s="197" t="s">
        <v>16</v>
      </c>
      <c r="C28" s="198">
        <v>1</v>
      </c>
      <c r="D28" s="171">
        <v>7500</v>
      </c>
      <c r="E28" s="168">
        <v>1</v>
      </c>
      <c r="F28" s="169">
        <f t="shared" si="3"/>
        <v>7500</v>
      </c>
      <c r="G28" s="198">
        <v>1</v>
      </c>
      <c r="H28" s="171">
        <v>7500</v>
      </c>
      <c r="I28" s="168">
        <v>1</v>
      </c>
      <c r="J28" s="169">
        <f t="shared" si="10"/>
        <v>7500</v>
      </c>
      <c r="K28" s="169">
        <f t="shared" si="11"/>
        <v>0</v>
      </c>
    </row>
    <row r="29" spans="1:11" ht="18" customHeight="1" x14ac:dyDescent="0.3">
      <c r="A29" s="196"/>
      <c r="B29" s="197" t="s">
        <v>17</v>
      </c>
      <c r="C29" s="198">
        <v>1</v>
      </c>
      <c r="D29" s="171">
        <v>18000</v>
      </c>
      <c r="E29" s="168">
        <v>1</v>
      </c>
      <c r="F29" s="169">
        <f t="shared" si="3"/>
        <v>18000</v>
      </c>
      <c r="G29" s="198">
        <v>1</v>
      </c>
      <c r="H29" s="171">
        <v>18000</v>
      </c>
      <c r="I29" s="168">
        <v>1</v>
      </c>
      <c r="J29" s="169">
        <f t="shared" si="10"/>
        <v>18000</v>
      </c>
      <c r="K29" s="169">
        <f t="shared" si="11"/>
        <v>0</v>
      </c>
    </row>
    <row r="30" spans="1:11" ht="18" customHeight="1" x14ac:dyDescent="0.3">
      <c r="A30" s="196"/>
      <c r="B30" s="197" t="s">
        <v>18</v>
      </c>
      <c r="C30" s="198">
        <v>1</v>
      </c>
      <c r="D30" s="171">
        <v>16000</v>
      </c>
      <c r="E30" s="168">
        <v>1</v>
      </c>
      <c r="F30" s="169">
        <f t="shared" si="3"/>
        <v>16000</v>
      </c>
      <c r="G30" s="198">
        <v>1</v>
      </c>
      <c r="H30" s="171">
        <v>16000</v>
      </c>
      <c r="I30" s="168">
        <v>1</v>
      </c>
      <c r="J30" s="169">
        <f t="shared" si="10"/>
        <v>16000</v>
      </c>
      <c r="K30" s="169">
        <f t="shared" si="11"/>
        <v>0</v>
      </c>
    </row>
    <row r="31" spans="1:11" ht="18" customHeight="1" x14ac:dyDescent="0.3">
      <c r="A31" s="196"/>
      <c r="B31" s="197" t="s">
        <v>19</v>
      </c>
      <c r="C31" s="198">
        <v>1</v>
      </c>
      <c r="D31" s="171">
        <v>3800</v>
      </c>
      <c r="E31" s="168">
        <v>1</v>
      </c>
      <c r="F31" s="169">
        <f t="shared" si="3"/>
        <v>3800</v>
      </c>
      <c r="G31" s="198">
        <v>1</v>
      </c>
      <c r="H31" s="171">
        <v>3800</v>
      </c>
      <c r="I31" s="168">
        <v>1</v>
      </c>
      <c r="J31" s="169">
        <f t="shared" si="10"/>
        <v>3800</v>
      </c>
      <c r="K31" s="169">
        <f t="shared" si="11"/>
        <v>0</v>
      </c>
    </row>
    <row r="32" spans="1:11" s="209" customFormat="1" ht="18" customHeight="1" x14ac:dyDescent="0.3">
      <c r="A32" s="192">
        <v>6</v>
      </c>
      <c r="B32" s="193" t="s">
        <v>20</v>
      </c>
      <c r="C32" s="198">
        <v>16</v>
      </c>
      <c r="D32" s="171">
        <v>5000</v>
      </c>
      <c r="E32" s="168">
        <v>1</v>
      </c>
      <c r="F32" s="169">
        <f t="shared" si="3"/>
        <v>80000</v>
      </c>
      <c r="G32" s="198">
        <v>16</v>
      </c>
      <c r="H32" s="171">
        <v>3000</v>
      </c>
      <c r="I32" s="168">
        <v>1</v>
      </c>
      <c r="J32" s="169">
        <f t="shared" si="10"/>
        <v>48000</v>
      </c>
      <c r="K32" s="169">
        <f t="shared" si="11"/>
        <v>32000</v>
      </c>
    </row>
    <row r="33" spans="1:13" ht="18" customHeight="1" x14ac:dyDescent="0.3">
      <c r="A33" s="210">
        <v>7</v>
      </c>
      <c r="B33" s="211" t="s">
        <v>35</v>
      </c>
      <c r="C33" s="212">
        <v>1</v>
      </c>
      <c r="D33" s="179">
        <v>24000</v>
      </c>
      <c r="E33" s="180">
        <v>1</v>
      </c>
      <c r="F33" s="169">
        <f t="shared" si="3"/>
        <v>24000</v>
      </c>
      <c r="G33" s="212">
        <v>1</v>
      </c>
      <c r="H33" s="179">
        <v>24000</v>
      </c>
      <c r="I33" s="180">
        <v>1</v>
      </c>
      <c r="J33" s="169">
        <f t="shared" si="10"/>
        <v>24000</v>
      </c>
      <c r="K33" s="169">
        <f t="shared" si="11"/>
        <v>0</v>
      </c>
    </row>
    <row r="34" spans="1:13" ht="18" customHeight="1" x14ac:dyDescent="0.3">
      <c r="A34" s="192">
        <v>8</v>
      </c>
      <c r="B34" s="193" t="s">
        <v>21</v>
      </c>
      <c r="C34" s="198">
        <v>1</v>
      </c>
      <c r="D34" s="171">
        <v>15000</v>
      </c>
      <c r="E34" s="168">
        <v>1</v>
      </c>
      <c r="F34" s="169">
        <f t="shared" si="3"/>
        <v>15000</v>
      </c>
      <c r="G34" s="198">
        <v>1</v>
      </c>
      <c r="H34" s="171">
        <v>13000</v>
      </c>
      <c r="I34" s="168">
        <v>1</v>
      </c>
      <c r="J34" s="169">
        <f t="shared" si="10"/>
        <v>13000</v>
      </c>
      <c r="K34" s="169">
        <f t="shared" si="11"/>
        <v>2000</v>
      </c>
    </row>
    <row r="35" spans="1:13" ht="18" customHeight="1" x14ac:dyDescent="0.3">
      <c r="A35" s="192">
        <v>9</v>
      </c>
      <c r="B35" s="193" t="s">
        <v>22</v>
      </c>
      <c r="C35" s="198">
        <v>1</v>
      </c>
      <c r="D35" s="171">
        <v>30000</v>
      </c>
      <c r="E35" s="168">
        <v>1</v>
      </c>
      <c r="F35" s="169">
        <f t="shared" si="3"/>
        <v>30000</v>
      </c>
      <c r="G35" s="198">
        <v>1</v>
      </c>
      <c r="H35" s="171">
        <v>25000</v>
      </c>
      <c r="I35" s="168">
        <v>1</v>
      </c>
      <c r="J35" s="169">
        <f t="shared" si="10"/>
        <v>25000</v>
      </c>
      <c r="K35" s="169">
        <f t="shared" si="11"/>
        <v>5000</v>
      </c>
    </row>
    <row r="36" spans="1:13" ht="18" customHeight="1" x14ac:dyDescent="0.3">
      <c r="A36" s="192">
        <v>10</v>
      </c>
      <c r="B36" s="193" t="s">
        <v>24</v>
      </c>
      <c r="C36" s="198">
        <v>1</v>
      </c>
      <c r="D36" s="171">
        <v>30000</v>
      </c>
      <c r="E36" s="168">
        <v>1</v>
      </c>
      <c r="F36" s="169">
        <f t="shared" si="3"/>
        <v>30000</v>
      </c>
      <c r="G36" s="198">
        <v>1</v>
      </c>
      <c r="H36" s="171">
        <v>27000</v>
      </c>
      <c r="I36" s="168">
        <v>1</v>
      </c>
      <c r="J36" s="169">
        <f t="shared" si="10"/>
        <v>27000</v>
      </c>
      <c r="K36" s="169">
        <f t="shared" si="11"/>
        <v>3000</v>
      </c>
    </row>
    <row r="37" spans="1:13" ht="18" customHeight="1" x14ac:dyDescent="0.3">
      <c r="A37" s="192">
        <v>11</v>
      </c>
      <c r="B37" s="193" t="s">
        <v>96</v>
      </c>
      <c r="C37" s="198">
        <v>1</v>
      </c>
      <c r="D37" s="171">
        <v>35000</v>
      </c>
      <c r="E37" s="168">
        <v>1</v>
      </c>
      <c r="F37" s="169">
        <f t="shared" si="3"/>
        <v>35000</v>
      </c>
      <c r="G37" s="198">
        <v>1</v>
      </c>
      <c r="H37" s="171">
        <v>30000</v>
      </c>
      <c r="I37" s="168">
        <v>1</v>
      </c>
      <c r="J37" s="169">
        <f t="shared" si="10"/>
        <v>30000</v>
      </c>
      <c r="K37" s="169">
        <f t="shared" si="11"/>
        <v>5000</v>
      </c>
    </row>
    <row r="38" spans="1:13" ht="18" customHeight="1" x14ac:dyDescent="0.3">
      <c r="A38" s="213" t="s">
        <v>26</v>
      </c>
      <c r="B38" s="214" t="s">
        <v>27</v>
      </c>
      <c r="C38" s="198">
        <v>1</v>
      </c>
      <c r="D38" s="171">
        <v>35000</v>
      </c>
      <c r="E38" s="168">
        <v>1</v>
      </c>
      <c r="F38" s="169">
        <f t="shared" si="3"/>
        <v>35000</v>
      </c>
      <c r="G38" s="198">
        <v>1</v>
      </c>
      <c r="H38" s="171">
        <v>33000</v>
      </c>
      <c r="I38" s="168">
        <v>1</v>
      </c>
      <c r="J38" s="169">
        <f t="shared" si="10"/>
        <v>33000</v>
      </c>
      <c r="K38" s="169">
        <f t="shared" si="11"/>
        <v>2000</v>
      </c>
    </row>
    <row r="39" spans="1:13" ht="18" customHeight="1" x14ac:dyDescent="0.3">
      <c r="A39" s="192">
        <v>13</v>
      </c>
      <c r="B39" s="193" t="s">
        <v>97</v>
      </c>
      <c r="C39" s="198"/>
      <c r="D39" s="171"/>
      <c r="E39" s="168"/>
      <c r="F39" s="169"/>
      <c r="K39" s="169"/>
    </row>
    <row r="40" spans="1:13" ht="18" customHeight="1" x14ac:dyDescent="0.3">
      <c r="A40" s="215"/>
      <c r="B40" s="216" t="s">
        <v>29</v>
      </c>
      <c r="C40" s="198">
        <v>100</v>
      </c>
      <c r="D40" s="171">
        <v>400</v>
      </c>
      <c r="E40" s="168">
        <v>1</v>
      </c>
      <c r="F40" s="169">
        <f t="shared" si="3"/>
        <v>40000</v>
      </c>
      <c r="G40" s="198">
        <v>100</v>
      </c>
      <c r="H40" s="171">
        <v>400</v>
      </c>
      <c r="I40" s="168">
        <v>1</v>
      </c>
      <c r="J40" s="169">
        <f t="shared" ref="J40:J44" si="12">I40*H40*G40</f>
        <v>40000</v>
      </c>
      <c r="K40" s="169">
        <f t="shared" ref="K40:K44" si="13">F40-J40</f>
        <v>0</v>
      </c>
    </row>
    <row r="41" spans="1:13" ht="18" customHeight="1" x14ac:dyDescent="0.3">
      <c r="A41" s="215"/>
      <c r="B41" s="197" t="s">
        <v>30</v>
      </c>
      <c r="C41" s="198">
        <v>100</v>
      </c>
      <c r="D41" s="171">
        <v>300</v>
      </c>
      <c r="E41" s="168">
        <v>1</v>
      </c>
      <c r="F41" s="169">
        <f t="shared" si="3"/>
        <v>30000</v>
      </c>
      <c r="G41" s="198">
        <v>100</v>
      </c>
      <c r="H41" s="171">
        <v>300</v>
      </c>
      <c r="I41" s="168">
        <v>1</v>
      </c>
      <c r="J41" s="169">
        <f t="shared" si="12"/>
        <v>30000</v>
      </c>
      <c r="K41" s="169">
        <f t="shared" si="13"/>
        <v>0</v>
      </c>
    </row>
    <row r="42" spans="1:13" s="203" customFormat="1" ht="18" customHeight="1" x14ac:dyDescent="0.3">
      <c r="A42" s="217"/>
      <c r="B42" s="216" t="s">
        <v>31</v>
      </c>
      <c r="C42" s="198">
        <v>1</v>
      </c>
      <c r="D42" s="171">
        <v>5000</v>
      </c>
      <c r="E42" s="168">
        <v>1</v>
      </c>
      <c r="F42" s="169">
        <f t="shared" si="3"/>
        <v>5000</v>
      </c>
      <c r="G42" s="198">
        <v>1</v>
      </c>
      <c r="H42" s="171">
        <v>5000</v>
      </c>
      <c r="I42" s="168">
        <v>1</v>
      </c>
      <c r="J42" s="169">
        <f t="shared" si="12"/>
        <v>5000</v>
      </c>
      <c r="K42" s="169">
        <f t="shared" si="13"/>
        <v>0</v>
      </c>
    </row>
    <row r="43" spans="1:13" ht="14.4" x14ac:dyDescent="0.3">
      <c r="A43" s="218">
        <v>14</v>
      </c>
      <c r="B43" s="219" t="s">
        <v>36</v>
      </c>
      <c r="C43" s="208">
        <v>1</v>
      </c>
      <c r="D43" s="177">
        <v>30000</v>
      </c>
      <c r="E43" s="181">
        <v>1</v>
      </c>
      <c r="F43" s="169">
        <f t="shared" si="3"/>
        <v>30000</v>
      </c>
      <c r="G43" s="208">
        <v>1</v>
      </c>
      <c r="H43" s="177">
        <v>27000</v>
      </c>
      <c r="I43" s="181">
        <v>1</v>
      </c>
      <c r="J43" s="169">
        <f t="shared" si="12"/>
        <v>27000</v>
      </c>
      <c r="K43" s="169">
        <f t="shared" si="13"/>
        <v>3000</v>
      </c>
    </row>
    <row r="44" spans="1:13" ht="57.6" x14ac:dyDescent="0.3">
      <c r="A44" s="220">
        <v>15</v>
      </c>
      <c r="B44" s="214" t="s">
        <v>110</v>
      </c>
      <c r="C44" s="198">
        <v>1</v>
      </c>
      <c r="D44" s="171">
        <v>35000</v>
      </c>
      <c r="E44" s="168">
        <v>1</v>
      </c>
      <c r="F44" s="169">
        <f t="shared" si="3"/>
        <v>35000</v>
      </c>
      <c r="G44" s="198">
        <v>1</v>
      </c>
      <c r="H44" s="171">
        <v>32000</v>
      </c>
      <c r="I44" s="168">
        <v>1</v>
      </c>
      <c r="J44" s="169">
        <f t="shared" si="12"/>
        <v>32000</v>
      </c>
      <c r="K44" s="169">
        <f t="shared" si="13"/>
        <v>3000</v>
      </c>
    </row>
    <row r="45" spans="1:13" ht="26.25" customHeight="1" x14ac:dyDescent="0.3">
      <c r="A45" s="221"/>
      <c r="B45" s="248" t="s">
        <v>99</v>
      </c>
      <c r="C45" s="249"/>
      <c r="D45" s="249"/>
      <c r="E45" s="250"/>
      <c r="F45" s="186">
        <f>SUM(F4:F44)</f>
        <v>3492100</v>
      </c>
      <c r="G45" s="251" t="s">
        <v>108</v>
      </c>
      <c r="H45" s="252"/>
      <c r="I45" s="253"/>
      <c r="J45" s="186">
        <f>SUM(J4:J44)</f>
        <v>3215100</v>
      </c>
      <c r="K45" s="186">
        <f>F45-J45</f>
        <v>277000</v>
      </c>
      <c r="L45" s="222">
        <f>K45/J45</f>
        <v>8.6155951603371597E-2</v>
      </c>
      <c r="M45" s="223" t="s">
        <v>111</v>
      </c>
    </row>
    <row r="46" spans="1:13" ht="26.25" customHeight="1" x14ac:dyDescent="0.3">
      <c r="A46" s="224"/>
      <c r="B46" s="225"/>
      <c r="C46" s="225"/>
      <c r="D46" s="225"/>
      <c r="E46" s="225"/>
      <c r="F46" s="226"/>
    </row>
    <row r="47" spans="1:13" ht="15" customHeight="1" x14ac:dyDescent="0.3">
      <c r="B47" s="230" t="s">
        <v>112</v>
      </c>
      <c r="C47" s="182"/>
      <c r="D47" s="231"/>
      <c r="E47" s="232" t="s">
        <v>37</v>
      </c>
      <c r="F47" s="229">
        <f>(F45-F49)/2</f>
        <v>1414337.9723803303</v>
      </c>
    </row>
    <row r="48" spans="1:13" ht="15" customHeight="1" x14ac:dyDescent="0.3">
      <c r="B48" s="230" t="s">
        <v>113</v>
      </c>
      <c r="C48" s="182"/>
      <c r="D48" s="231"/>
      <c r="E48" s="233" t="s">
        <v>37</v>
      </c>
      <c r="F48" s="229">
        <f>F45-F47-F49</f>
        <v>1414337.9723803303</v>
      </c>
    </row>
    <row r="49" spans="2:6" ht="15" customHeight="1" x14ac:dyDescent="0.3">
      <c r="B49" s="254" t="s">
        <v>114</v>
      </c>
      <c r="C49" s="182"/>
      <c r="D49" s="231"/>
      <c r="E49" s="233" t="s">
        <v>37</v>
      </c>
      <c r="F49" s="234">
        <v>663424.05523933936</v>
      </c>
    </row>
    <row r="50" spans="2:6" ht="15" customHeight="1" x14ac:dyDescent="0.3">
      <c r="B50" s="254"/>
      <c r="E50" s="233" t="s">
        <v>37</v>
      </c>
      <c r="F50" s="229">
        <v>664000</v>
      </c>
    </row>
  </sheetData>
  <mergeCells count="6">
    <mergeCell ref="B49:B50"/>
    <mergeCell ref="A1:K1"/>
    <mergeCell ref="A2:F2"/>
    <mergeCell ref="G2:K2"/>
    <mergeCell ref="B45:E45"/>
    <mergeCell ref="G45:I45"/>
  </mergeCells>
  <pageMargins left="0.38" right="0" top="0.32" bottom="0.33" header="0.68" footer="0.27"/>
  <pageSetup paperSize="9" scale="90" orientation="portrait" r:id="rId1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showGridLines="0" workbookViewId="0">
      <selection activeCell="C11" sqref="C11"/>
    </sheetView>
  </sheetViews>
  <sheetFormatPr defaultColWidth="8.6640625" defaultRowHeight="15" customHeight="1" x14ac:dyDescent="0.3"/>
  <cols>
    <col min="1" max="1" width="6.33203125" style="1" customWidth="1"/>
    <col min="2" max="2" width="52.33203125" style="1" customWidth="1"/>
    <col min="3" max="3" width="12" style="1" customWidth="1"/>
    <col min="4" max="4" width="19.33203125" style="59" customWidth="1"/>
    <col min="5" max="5" width="16.33203125" style="59" customWidth="1"/>
    <col min="6" max="6" width="29.44140625" style="1" customWidth="1"/>
    <col min="7" max="8" width="19.33203125" style="59" customWidth="1"/>
    <col min="9" max="9" width="12.5546875" customWidth="1"/>
    <col min="10" max="251" width="8.6640625" customWidth="1"/>
  </cols>
  <sheetData>
    <row r="1" spans="1:16" ht="18" x14ac:dyDescent="0.35">
      <c r="A1" s="255" t="s">
        <v>0</v>
      </c>
      <c r="B1" s="256"/>
      <c r="C1" s="256"/>
      <c r="D1" s="256"/>
      <c r="E1" s="257"/>
      <c r="F1" s="261" t="s">
        <v>76</v>
      </c>
      <c r="G1" s="262"/>
      <c r="H1" s="262"/>
      <c r="I1" s="39"/>
      <c r="J1" s="39"/>
      <c r="K1" s="39"/>
      <c r="L1" s="39"/>
      <c r="M1" s="39"/>
      <c r="N1" s="39"/>
      <c r="O1" s="39"/>
      <c r="P1" s="39"/>
    </row>
    <row r="2" spans="1:16" ht="21" x14ac:dyDescent="0.3">
      <c r="A2" s="258" t="s">
        <v>64</v>
      </c>
      <c r="B2" s="259"/>
      <c r="C2" s="259"/>
      <c r="D2" s="259"/>
      <c r="E2" s="260"/>
      <c r="F2" s="263" t="s">
        <v>83</v>
      </c>
      <c r="G2" s="264"/>
      <c r="H2" s="86" t="s">
        <v>77</v>
      </c>
      <c r="I2" s="39"/>
      <c r="J2" s="39"/>
      <c r="K2" s="39"/>
      <c r="L2" s="39"/>
      <c r="M2" s="39"/>
      <c r="N2" s="39"/>
      <c r="O2" s="39"/>
      <c r="P2" s="39"/>
    </row>
    <row r="3" spans="1:16" ht="27.6" x14ac:dyDescent="0.3">
      <c r="A3" s="28" t="s">
        <v>1</v>
      </c>
      <c r="B3" s="2" t="s">
        <v>2</v>
      </c>
      <c r="C3" s="2" t="s">
        <v>3</v>
      </c>
      <c r="D3" s="73" t="s">
        <v>4</v>
      </c>
      <c r="E3" s="100" t="s">
        <v>5</v>
      </c>
      <c r="F3" s="41"/>
      <c r="G3" s="87" t="s">
        <v>4</v>
      </c>
      <c r="H3" s="87" t="s">
        <v>4</v>
      </c>
      <c r="I3" s="42"/>
      <c r="J3" s="41"/>
      <c r="K3" s="39"/>
      <c r="L3" s="39"/>
      <c r="M3" s="39"/>
      <c r="N3" s="39"/>
      <c r="O3" s="39"/>
      <c r="P3" s="39"/>
    </row>
    <row r="4" spans="1:16" ht="18" customHeight="1" x14ac:dyDescent="0.3">
      <c r="A4" s="29">
        <v>1</v>
      </c>
      <c r="B4" s="3" t="s">
        <v>6</v>
      </c>
      <c r="C4" s="4"/>
      <c r="D4" s="63"/>
      <c r="E4" s="101"/>
      <c r="F4" s="3" t="s">
        <v>6</v>
      </c>
      <c r="G4" s="75"/>
      <c r="H4" s="60"/>
      <c r="I4" s="43"/>
      <c r="J4" s="39"/>
      <c r="K4" s="39"/>
      <c r="L4" s="39"/>
      <c r="M4" s="39"/>
      <c r="N4" s="39"/>
      <c r="O4" s="39"/>
      <c r="P4" s="39"/>
    </row>
    <row r="5" spans="1:16" ht="18" customHeight="1" x14ac:dyDescent="0.3">
      <c r="A5" s="30"/>
      <c r="B5" s="5" t="s">
        <v>79</v>
      </c>
      <c r="C5" s="5" t="s">
        <v>81</v>
      </c>
      <c r="D5" s="64">
        <f>6*6000*12</f>
        <v>432000</v>
      </c>
      <c r="E5" s="102">
        <f>D5</f>
        <v>432000</v>
      </c>
      <c r="F5" s="5" t="s">
        <v>65</v>
      </c>
      <c r="G5" s="76">
        <f>12*5250*6</f>
        <v>378000</v>
      </c>
      <c r="H5" s="61">
        <f>D5-G5</f>
        <v>54000</v>
      </c>
      <c r="I5" s="43"/>
      <c r="J5" s="39"/>
      <c r="K5" s="39"/>
      <c r="L5" s="39"/>
      <c r="M5" s="39"/>
      <c r="N5" s="39"/>
      <c r="O5" s="39"/>
      <c r="P5" s="39"/>
    </row>
    <row r="6" spans="1:16" ht="18" customHeight="1" x14ac:dyDescent="0.3">
      <c r="A6" s="30"/>
      <c r="B6" s="5" t="s">
        <v>80</v>
      </c>
      <c r="C6" s="5" t="s">
        <v>82</v>
      </c>
      <c r="D6" s="64">
        <f>2*5150*12</f>
        <v>123600</v>
      </c>
      <c r="E6" s="102">
        <f>D6</f>
        <v>123600</v>
      </c>
      <c r="F6" s="5" t="s">
        <v>66</v>
      </c>
      <c r="G6" s="76">
        <f>12*4650*2</f>
        <v>111600</v>
      </c>
      <c r="H6" s="61">
        <f>D6-G6</f>
        <v>12000</v>
      </c>
      <c r="I6" s="43"/>
      <c r="J6" s="44"/>
      <c r="K6" s="39"/>
      <c r="L6" s="39"/>
      <c r="M6" s="39"/>
      <c r="N6" s="39"/>
      <c r="O6" s="39"/>
      <c r="P6" s="39"/>
    </row>
    <row r="7" spans="1:16" s="13" customFormat="1" ht="18" customHeight="1" thickBot="1" x14ac:dyDescent="0.35">
      <c r="A7" s="31"/>
      <c r="B7" s="12"/>
      <c r="C7" s="12"/>
      <c r="D7" s="66"/>
      <c r="E7" s="103"/>
      <c r="F7" s="12" t="s">
        <v>72</v>
      </c>
      <c r="G7" s="80"/>
      <c r="H7" s="61">
        <f>D7-G7</f>
        <v>0</v>
      </c>
      <c r="I7" s="45"/>
      <c r="J7" s="44"/>
      <c r="K7" s="46"/>
      <c r="L7" s="46"/>
      <c r="M7" s="46"/>
      <c r="N7" s="46"/>
      <c r="O7" s="46"/>
      <c r="P7" s="46"/>
    </row>
    <row r="8" spans="1:16" ht="37.200000000000003" customHeight="1" thickBot="1" x14ac:dyDescent="0.35">
      <c r="A8" s="50"/>
      <c r="B8" s="51" t="s">
        <v>38</v>
      </c>
      <c r="C8" s="52" t="s">
        <v>5</v>
      </c>
      <c r="D8" s="83" t="s">
        <v>37</v>
      </c>
      <c r="E8" s="104">
        <f>SUM(E4:E7)</f>
        <v>555600</v>
      </c>
      <c r="F8" s="53" t="s">
        <v>37</v>
      </c>
      <c r="G8" s="61">
        <f>SUM(G5:G7)</f>
        <v>489600</v>
      </c>
      <c r="H8" s="61">
        <f>E8-G8</f>
        <v>66000</v>
      </c>
      <c r="I8" s="55"/>
      <c r="J8" s="56"/>
      <c r="K8" s="39"/>
      <c r="L8" s="39"/>
      <c r="M8" s="39"/>
      <c r="N8" s="39"/>
      <c r="O8" s="39"/>
      <c r="P8" s="39"/>
    </row>
    <row r="9" spans="1:16" s="9" customFormat="1" ht="15" customHeight="1" x14ac:dyDescent="0.3">
      <c r="A9" s="25"/>
      <c r="B9" s="26"/>
      <c r="C9" s="27"/>
      <c r="D9" s="85"/>
      <c r="E9" s="70"/>
      <c r="F9" s="40"/>
      <c r="G9" s="70"/>
      <c r="H9" s="99"/>
      <c r="I9" s="39"/>
      <c r="J9" s="39"/>
      <c r="K9" s="39"/>
      <c r="L9" s="39"/>
      <c r="M9" s="39"/>
      <c r="N9" s="39"/>
      <c r="O9" s="39"/>
      <c r="P9" s="39"/>
    </row>
    <row r="10" spans="1:16" ht="15" customHeight="1" x14ac:dyDescent="0.3">
      <c r="A10" s="20"/>
      <c r="B10" s="21"/>
      <c r="C10" s="22"/>
      <c r="D10" s="71"/>
      <c r="E10" s="71"/>
      <c r="F10" s="40"/>
      <c r="G10" s="71"/>
      <c r="H10" s="57"/>
      <c r="I10" s="39"/>
      <c r="J10" s="39"/>
      <c r="K10" s="39"/>
      <c r="L10" s="39"/>
      <c r="M10" s="39"/>
      <c r="N10" s="39"/>
      <c r="O10" s="39"/>
      <c r="P10" s="39"/>
    </row>
    <row r="11" spans="1:16" ht="15" customHeight="1" x14ac:dyDescent="0.3">
      <c r="A11" s="23"/>
      <c r="B11" s="24"/>
      <c r="C11" s="24"/>
      <c r="D11" s="72"/>
      <c r="E11" s="71"/>
      <c r="F11" s="40"/>
      <c r="G11" s="72"/>
      <c r="H11" s="57"/>
      <c r="I11" s="39"/>
      <c r="J11" s="39"/>
      <c r="K11" s="39"/>
      <c r="L11" s="39"/>
      <c r="M11" s="39"/>
      <c r="N11" s="39"/>
      <c r="O11" s="39"/>
      <c r="P11" s="39"/>
    </row>
    <row r="12" spans="1:16" ht="15" customHeight="1" x14ac:dyDescent="0.3">
      <c r="B12" s="10"/>
      <c r="F12" s="40"/>
      <c r="H12" s="57"/>
      <c r="I12" s="39"/>
      <c r="J12" s="39"/>
      <c r="K12" s="39"/>
      <c r="L12" s="39"/>
      <c r="M12" s="39"/>
      <c r="N12" s="39"/>
      <c r="O12" s="39"/>
      <c r="P12" s="39"/>
    </row>
    <row r="13" spans="1:16" ht="15" customHeight="1" x14ac:dyDescent="0.3">
      <c r="B13" s="10"/>
      <c r="F13" s="40"/>
      <c r="H13" s="57"/>
      <c r="I13" s="39"/>
      <c r="J13" s="39"/>
      <c r="K13" s="39"/>
      <c r="L13" s="39"/>
      <c r="M13" s="39"/>
      <c r="N13" s="39"/>
      <c r="O13" s="39"/>
      <c r="P13" s="39"/>
    </row>
    <row r="14" spans="1:16" ht="15" customHeight="1" x14ac:dyDescent="0.3">
      <c r="B14" s="10"/>
      <c r="F14" s="40"/>
      <c r="H14" s="57"/>
      <c r="I14" s="39"/>
      <c r="J14" s="39"/>
      <c r="K14" s="39"/>
      <c r="L14" s="39"/>
      <c r="M14" s="39"/>
      <c r="N14" s="39"/>
      <c r="O14" s="39"/>
      <c r="P14" s="39"/>
    </row>
    <row r="15" spans="1:16" ht="15" customHeight="1" x14ac:dyDescent="0.3">
      <c r="B15" s="10"/>
      <c r="F15" s="40"/>
      <c r="H15" s="57"/>
      <c r="I15" s="39"/>
      <c r="J15" s="39"/>
      <c r="K15" s="39"/>
      <c r="L15" s="39"/>
      <c r="M15" s="39"/>
      <c r="N15" s="39"/>
      <c r="O15" s="39"/>
      <c r="P15" s="39"/>
    </row>
    <row r="16" spans="1:16" ht="15" customHeight="1" x14ac:dyDescent="0.3">
      <c r="B16" s="10"/>
    </row>
  </sheetData>
  <mergeCells count="4">
    <mergeCell ref="A1:E1"/>
    <mergeCell ref="A2:E2"/>
    <mergeCell ref="F1:H1"/>
    <mergeCell ref="F2:G2"/>
  </mergeCells>
  <pageMargins left="0.22" right="0" top="0.26" bottom="0.21" header="0.28000000000000003" footer="0.23"/>
  <pageSetup scale="90" orientation="portrait" r:id="rId1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showGridLines="0" workbookViewId="0">
      <selection activeCell="G3" sqref="G1:G1048576"/>
    </sheetView>
  </sheetViews>
  <sheetFormatPr defaultColWidth="8.6640625" defaultRowHeight="15" customHeight="1" x14ac:dyDescent="0.3"/>
  <cols>
    <col min="1" max="1" width="6.33203125" style="1" customWidth="1"/>
    <col min="2" max="2" width="52.33203125" style="1" customWidth="1"/>
    <col min="3" max="3" width="12" style="1" customWidth="1"/>
    <col min="4" max="4" width="19.33203125" style="59" customWidth="1"/>
    <col min="5" max="5" width="16.33203125" style="59" customWidth="1"/>
    <col min="6" max="6" width="29.44140625" style="1" customWidth="1"/>
    <col min="7" max="8" width="19.33203125" style="59" customWidth="1"/>
    <col min="9" max="9" width="12.5546875" customWidth="1"/>
    <col min="10" max="251" width="8.6640625" customWidth="1"/>
  </cols>
  <sheetData>
    <row r="1" spans="1:16" ht="18" x14ac:dyDescent="0.35">
      <c r="A1" s="255" t="s">
        <v>0</v>
      </c>
      <c r="B1" s="256"/>
      <c r="C1" s="256"/>
      <c r="D1" s="256"/>
      <c r="E1" s="265"/>
      <c r="F1" s="267" t="s">
        <v>76</v>
      </c>
      <c r="G1" s="267"/>
      <c r="H1" s="267"/>
      <c r="I1" s="39"/>
      <c r="J1" s="39"/>
      <c r="K1" s="39"/>
      <c r="L1" s="39"/>
      <c r="M1" s="39"/>
      <c r="N1" s="39"/>
      <c r="O1" s="39"/>
      <c r="P1" s="39"/>
    </row>
    <row r="2" spans="1:16" ht="21" x14ac:dyDescent="0.3">
      <c r="A2" s="258" t="s">
        <v>64</v>
      </c>
      <c r="B2" s="259"/>
      <c r="C2" s="259"/>
      <c r="D2" s="259"/>
      <c r="E2" s="260"/>
      <c r="F2" s="266" t="s">
        <v>83</v>
      </c>
      <c r="G2" s="266"/>
      <c r="H2" s="86" t="s">
        <v>77</v>
      </c>
      <c r="I2" s="39"/>
      <c r="J2" s="39"/>
      <c r="K2" s="39"/>
      <c r="L2" s="39"/>
      <c r="M2" s="39"/>
      <c r="N2" s="39"/>
      <c r="O2" s="39"/>
      <c r="P2" s="39"/>
    </row>
    <row r="3" spans="1:16" ht="27.6" x14ac:dyDescent="0.3">
      <c r="A3" s="28" t="s">
        <v>1</v>
      </c>
      <c r="B3" s="2" t="s">
        <v>2</v>
      </c>
      <c r="C3" s="2" t="s">
        <v>3</v>
      </c>
      <c r="D3" s="73" t="s">
        <v>4</v>
      </c>
      <c r="E3" s="74" t="s">
        <v>5</v>
      </c>
      <c r="F3" s="95"/>
      <c r="G3" s="62" t="s">
        <v>4</v>
      </c>
      <c r="H3" s="62" t="s">
        <v>4</v>
      </c>
      <c r="I3" s="42"/>
      <c r="J3" s="41"/>
      <c r="K3" s="39"/>
      <c r="L3" s="39"/>
      <c r="M3" s="39"/>
      <c r="N3" s="39"/>
      <c r="O3" s="39"/>
      <c r="P3" s="39"/>
    </row>
    <row r="4" spans="1:16" ht="18" customHeight="1" x14ac:dyDescent="0.3">
      <c r="A4" s="29">
        <v>1</v>
      </c>
      <c r="B4" s="3" t="s">
        <v>6</v>
      </c>
      <c r="C4" s="4"/>
      <c r="D4" s="63"/>
      <c r="E4" s="75"/>
      <c r="F4" s="88" t="s">
        <v>6</v>
      </c>
      <c r="G4" s="63"/>
      <c r="H4" s="60"/>
      <c r="I4" s="43"/>
      <c r="J4" s="39"/>
      <c r="K4" s="39"/>
      <c r="L4" s="39"/>
      <c r="M4" s="39"/>
      <c r="N4" s="39"/>
      <c r="O4" s="39"/>
      <c r="P4" s="39"/>
    </row>
    <row r="5" spans="1:16" ht="18" customHeight="1" x14ac:dyDescent="0.3">
      <c r="A5" s="30"/>
      <c r="B5" s="5" t="s">
        <v>40</v>
      </c>
      <c r="C5" s="5" t="s">
        <v>41</v>
      </c>
      <c r="D5" s="64">
        <f>6*6000*12</f>
        <v>432000</v>
      </c>
      <c r="E5" s="76"/>
      <c r="F5" s="63" t="s">
        <v>65</v>
      </c>
      <c r="G5" s="64">
        <f>12*5250*12/2</f>
        <v>378000</v>
      </c>
      <c r="H5" s="61">
        <f>D5-G5</f>
        <v>54000</v>
      </c>
      <c r="I5" s="43"/>
      <c r="J5" s="39"/>
      <c r="K5" s="39"/>
      <c r="L5" s="39"/>
      <c r="M5" s="39"/>
      <c r="N5" s="39"/>
      <c r="O5" s="39"/>
      <c r="P5" s="39"/>
    </row>
    <row r="6" spans="1:16" ht="18" customHeight="1" x14ac:dyDescent="0.3">
      <c r="A6" s="30"/>
      <c r="B6" s="5" t="s">
        <v>42</v>
      </c>
      <c r="C6" s="5" t="s">
        <v>43</v>
      </c>
      <c r="D6" s="64">
        <f>12*5150*4</f>
        <v>247200</v>
      </c>
      <c r="E6" s="76"/>
      <c r="F6" s="63" t="s">
        <v>66</v>
      </c>
      <c r="G6" s="64">
        <f>12*4650*4</f>
        <v>223200</v>
      </c>
      <c r="H6" s="61">
        <f t="shared" ref="H6:H12" si="0">D6-G6</f>
        <v>24000</v>
      </c>
      <c r="I6" s="43"/>
      <c r="J6" s="44"/>
      <c r="K6" s="39"/>
      <c r="L6" s="39"/>
      <c r="M6" s="39"/>
      <c r="N6" s="39"/>
      <c r="O6" s="39"/>
      <c r="P6" s="39"/>
    </row>
    <row r="7" spans="1:16" ht="18" customHeight="1" x14ac:dyDescent="0.3">
      <c r="A7" s="30"/>
      <c r="B7" s="5" t="s">
        <v>44</v>
      </c>
      <c r="C7" s="5" t="s">
        <v>45</v>
      </c>
      <c r="D7" s="64">
        <f>1*11200*12</f>
        <v>134400</v>
      </c>
      <c r="E7" s="76"/>
      <c r="F7" s="63" t="s">
        <v>67</v>
      </c>
      <c r="G7" s="65">
        <v>0</v>
      </c>
      <c r="H7" s="61">
        <f t="shared" si="0"/>
        <v>134400</v>
      </c>
      <c r="I7" s="54"/>
      <c r="J7" s="44"/>
      <c r="K7" s="39"/>
      <c r="L7" s="39"/>
      <c r="M7" s="39"/>
      <c r="N7" s="39"/>
      <c r="O7" s="39"/>
      <c r="P7" s="39"/>
    </row>
    <row r="8" spans="1:16" ht="18" customHeight="1" x14ac:dyDescent="0.3">
      <c r="A8" s="30"/>
      <c r="B8" s="5" t="s">
        <v>46</v>
      </c>
      <c r="C8" s="5" t="s">
        <v>45</v>
      </c>
      <c r="D8" s="64">
        <f>12*11200</f>
        <v>134400</v>
      </c>
      <c r="E8" s="76"/>
      <c r="F8" s="63" t="s">
        <v>68</v>
      </c>
      <c r="G8" s="64">
        <f>12*10200</f>
        <v>122400</v>
      </c>
      <c r="H8" s="61">
        <f t="shared" si="0"/>
        <v>12000</v>
      </c>
      <c r="I8" s="43"/>
      <c r="J8" s="44"/>
      <c r="K8" s="39"/>
      <c r="L8" s="39"/>
      <c r="M8" s="39"/>
      <c r="N8" s="39"/>
      <c r="O8" s="39"/>
      <c r="P8" s="39"/>
    </row>
    <row r="9" spans="1:16" ht="18" customHeight="1" x14ac:dyDescent="0.3">
      <c r="A9" s="30"/>
      <c r="B9" s="5" t="s">
        <v>47</v>
      </c>
      <c r="C9" s="5" t="s">
        <v>45</v>
      </c>
      <c r="D9" s="64">
        <f>12*11200</f>
        <v>134400</v>
      </c>
      <c r="E9" s="76"/>
      <c r="F9" s="63" t="s">
        <v>69</v>
      </c>
      <c r="G9" s="65">
        <v>0</v>
      </c>
      <c r="H9" s="61">
        <f t="shared" si="0"/>
        <v>134400</v>
      </c>
      <c r="I9" s="54"/>
      <c r="J9" s="44"/>
      <c r="K9" s="39"/>
      <c r="L9" s="39"/>
      <c r="M9" s="39"/>
      <c r="N9" s="39"/>
      <c r="O9" s="39"/>
      <c r="P9" s="39"/>
    </row>
    <row r="10" spans="1:16" ht="18" customHeight="1" x14ac:dyDescent="0.3">
      <c r="A10" s="30"/>
      <c r="B10" s="5" t="s">
        <v>48</v>
      </c>
      <c r="C10" s="5" t="s">
        <v>49</v>
      </c>
      <c r="D10" s="64">
        <f>20350*12</f>
        <v>244200</v>
      </c>
      <c r="E10" s="76"/>
      <c r="F10" s="63" t="s">
        <v>70</v>
      </c>
      <c r="G10" s="64">
        <f>18500*12</f>
        <v>222000</v>
      </c>
      <c r="H10" s="61">
        <f t="shared" si="0"/>
        <v>22200</v>
      </c>
      <c r="I10" s="43"/>
      <c r="J10" s="44"/>
      <c r="K10" s="39"/>
      <c r="L10" s="39"/>
      <c r="M10" s="39"/>
      <c r="N10" s="39"/>
      <c r="O10" s="39"/>
      <c r="P10" s="39"/>
    </row>
    <row r="11" spans="1:16" ht="18" customHeight="1" x14ac:dyDescent="0.3">
      <c r="A11" s="30"/>
      <c r="B11" s="5" t="s">
        <v>50</v>
      </c>
      <c r="C11" s="5" t="s">
        <v>51</v>
      </c>
      <c r="D11" s="64">
        <f>9800*12</f>
        <v>117600</v>
      </c>
      <c r="E11" s="76"/>
      <c r="F11" s="63" t="s">
        <v>71</v>
      </c>
      <c r="G11" s="64">
        <f>8925*12</f>
        <v>107100</v>
      </c>
      <c r="H11" s="61">
        <f t="shared" si="0"/>
        <v>10500</v>
      </c>
      <c r="I11" s="43"/>
      <c r="J11" s="44"/>
      <c r="K11" s="39"/>
      <c r="L11" s="39"/>
      <c r="M11" s="39"/>
      <c r="N11" s="39"/>
      <c r="O11" s="39"/>
      <c r="P11" s="39"/>
    </row>
    <row r="12" spans="1:16" s="13" customFormat="1" ht="18" customHeight="1" x14ac:dyDescent="0.3">
      <c r="A12" s="31"/>
      <c r="B12" s="12" t="s">
        <v>52</v>
      </c>
      <c r="C12" s="12" t="s">
        <v>53</v>
      </c>
      <c r="D12" s="66">
        <f>14000*12</f>
        <v>168000</v>
      </c>
      <c r="E12" s="77">
        <f>SUM(D5:D12)</f>
        <v>1612200</v>
      </c>
      <c r="F12" s="89" t="s">
        <v>72</v>
      </c>
      <c r="G12" s="66">
        <f>12700*12</f>
        <v>152400</v>
      </c>
      <c r="H12" s="61">
        <f t="shared" si="0"/>
        <v>15600</v>
      </c>
      <c r="I12" s="45"/>
      <c r="J12" s="44"/>
      <c r="K12" s="46"/>
      <c r="L12" s="46"/>
      <c r="M12" s="46"/>
      <c r="N12" s="46"/>
      <c r="O12" s="46"/>
      <c r="P12" s="46"/>
    </row>
    <row r="13" spans="1:16" ht="18" customHeight="1" x14ac:dyDescent="0.3">
      <c r="A13" s="31"/>
      <c r="B13" s="12"/>
      <c r="C13" s="12"/>
      <c r="D13" s="66"/>
      <c r="E13" s="77"/>
      <c r="F13" s="89"/>
      <c r="G13" s="64"/>
      <c r="H13" s="61"/>
      <c r="I13" s="43"/>
      <c r="J13" s="44"/>
      <c r="K13" s="39"/>
      <c r="L13" s="39"/>
      <c r="M13" s="39"/>
      <c r="N13" s="39"/>
      <c r="O13" s="39"/>
      <c r="P13" s="39"/>
    </row>
    <row r="14" spans="1:16" ht="18" customHeight="1" x14ac:dyDescent="0.3">
      <c r="A14" s="29">
        <v>2</v>
      </c>
      <c r="B14" s="3" t="s">
        <v>7</v>
      </c>
      <c r="C14" s="4"/>
      <c r="D14" s="64"/>
      <c r="E14" s="76"/>
      <c r="F14" s="88" t="s">
        <v>7</v>
      </c>
      <c r="G14" s="64"/>
      <c r="H14" s="61"/>
      <c r="I14" s="43"/>
      <c r="J14" s="44"/>
      <c r="K14" s="39"/>
      <c r="L14" s="39"/>
      <c r="M14" s="39"/>
      <c r="N14" s="39"/>
      <c r="O14" s="39"/>
      <c r="P14" s="39"/>
    </row>
    <row r="15" spans="1:16" ht="18" customHeight="1" x14ac:dyDescent="0.3">
      <c r="A15" s="30"/>
      <c r="B15" s="5" t="s">
        <v>54</v>
      </c>
      <c r="C15" s="5" t="s">
        <v>55</v>
      </c>
      <c r="D15" s="64">
        <f>500*400</f>
        <v>200000</v>
      </c>
      <c r="E15" s="78">
        <f>SUM(D15)</f>
        <v>200000</v>
      </c>
      <c r="F15" s="63" t="s">
        <v>73</v>
      </c>
      <c r="G15" s="64">
        <f>575*300</f>
        <v>172500</v>
      </c>
      <c r="H15" s="61">
        <f>D15-G15</f>
        <v>27500</v>
      </c>
      <c r="I15" s="43"/>
      <c r="J15" s="39"/>
      <c r="K15" s="39"/>
      <c r="L15" s="39"/>
      <c r="M15" s="39"/>
      <c r="N15" s="39"/>
      <c r="O15" s="39"/>
      <c r="P15" s="39"/>
    </row>
    <row r="16" spans="1:16" ht="18" customHeight="1" x14ac:dyDescent="0.3">
      <c r="A16" s="48"/>
      <c r="B16" s="47"/>
      <c r="C16" s="4"/>
      <c r="D16" s="64"/>
      <c r="E16" s="76"/>
      <c r="F16" s="96"/>
      <c r="G16" s="64"/>
      <c r="H16" s="61"/>
      <c r="I16" s="43"/>
      <c r="J16" s="44"/>
      <c r="K16" s="39"/>
      <c r="L16" s="39"/>
      <c r="M16" s="39"/>
      <c r="N16" s="39"/>
      <c r="O16" s="39"/>
      <c r="P16" s="39"/>
    </row>
    <row r="17" spans="1:16" ht="18" customHeight="1" x14ac:dyDescent="0.3">
      <c r="A17" s="29">
        <v>3</v>
      </c>
      <c r="B17" s="3" t="s">
        <v>8</v>
      </c>
      <c r="C17" s="5" t="s">
        <v>34</v>
      </c>
      <c r="D17" s="64">
        <v>26000</v>
      </c>
      <c r="E17" s="78">
        <f>SUM(D17)</f>
        <v>26000</v>
      </c>
      <c r="F17" s="88" t="s">
        <v>8</v>
      </c>
      <c r="G17" s="64">
        <v>24000</v>
      </c>
      <c r="H17" s="61">
        <f>D17-G17</f>
        <v>2000</v>
      </c>
      <c r="I17" s="43"/>
      <c r="J17" s="39"/>
      <c r="K17" s="39"/>
      <c r="L17" s="39"/>
      <c r="M17" s="39"/>
      <c r="N17" s="39"/>
      <c r="O17" s="39"/>
      <c r="P17" s="39"/>
    </row>
    <row r="18" spans="1:16" ht="18" customHeight="1" x14ac:dyDescent="0.3">
      <c r="A18" s="29">
        <v>4</v>
      </c>
      <c r="B18" s="3" t="s">
        <v>9</v>
      </c>
      <c r="C18" s="4"/>
      <c r="D18" s="64"/>
      <c r="E18" s="76"/>
      <c r="F18" s="88" t="s">
        <v>9</v>
      </c>
      <c r="G18" s="64"/>
      <c r="H18" s="61"/>
      <c r="I18" s="43"/>
      <c r="J18" s="44"/>
      <c r="K18" s="39"/>
      <c r="L18" s="39"/>
      <c r="M18" s="39"/>
      <c r="N18" s="39"/>
      <c r="O18" s="39"/>
      <c r="P18" s="39"/>
    </row>
    <row r="19" spans="1:16" ht="18" customHeight="1" x14ac:dyDescent="0.3">
      <c r="A19" s="30"/>
      <c r="B19" s="5" t="s">
        <v>10</v>
      </c>
      <c r="C19" s="5" t="s">
        <v>56</v>
      </c>
      <c r="D19" s="64">
        <f>2750*12</f>
        <v>33000</v>
      </c>
      <c r="E19" s="76"/>
      <c r="F19" s="63" t="s">
        <v>10</v>
      </c>
      <c r="G19" s="64">
        <f>2500*12</f>
        <v>30000</v>
      </c>
      <c r="H19" s="61">
        <f>D19-G19</f>
        <v>3000</v>
      </c>
      <c r="I19" s="43"/>
      <c r="J19" s="44"/>
      <c r="K19" s="39"/>
      <c r="L19" s="39"/>
      <c r="M19" s="39"/>
      <c r="N19" s="39"/>
      <c r="O19" s="39"/>
      <c r="P19" s="39"/>
    </row>
    <row r="20" spans="1:16" ht="18" customHeight="1" x14ac:dyDescent="0.3">
      <c r="A20" s="30"/>
      <c r="B20" s="5" t="s">
        <v>32</v>
      </c>
      <c r="C20" s="5" t="s">
        <v>56</v>
      </c>
      <c r="D20" s="64">
        <f>2750*12</f>
        <v>33000</v>
      </c>
      <c r="E20" s="76"/>
      <c r="F20" s="63" t="s">
        <v>32</v>
      </c>
      <c r="G20" s="64">
        <f>2500*12</f>
        <v>30000</v>
      </c>
      <c r="H20" s="61">
        <f>D20-G20</f>
        <v>3000</v>
      </c>
      <c r="I20" s="43"/>
      <c r="J20" s="44"/>
      <c r="K20" s="39"/>
      <c r="L20" s="39"/>
      <c r="M20" s="39"/>
      <c r="N20" s="39"/>
      <c r="O20" s="39"/>
      <c r="P20" s="39"/>
    </row>
    <row r="21" spans="1:16" ht="18" customHeight="1" x14ac:dyDescent="0.3">
      <c r="A21" s="30"/>
      <c r="B21" s="5" t="s">
        <v>11</v>
      </c>
      <c r="C21" s="5" t="s">
        <v>57</v>
      </c>
      <c r="D21" s="64">
        <f>7000*12</f>
        <v>84000</v>
      </c>
      <c r="E21" s="76"/>
      <c r="F21" s="63" t="s">
        <v>11</v>
      </c>
      <c r="G21" s="64">
        <f>6500*12</f>
        <v>78000</v>
      </c>
      <c r="H21" s="61">
        <f t="shared" ref="H21:H44" si="1">D21-G21</f>
        <v>6000</v>
      </c>
      <c r="I21" s="43"/>
      <c r="J21" s="44"/>
      <c r="K21" s="39"/>
      <c r="L21" s="39"/>
      <c r="M21" s="39"/>
      <c r="N21" s="39"/>
      <c r="O21" s="39"/>
      <c r="P21" s="39"/>
    </row>
    <row r="22" spans="1:16" ht="18" customHeight="1" x14ac:dyDescent="0.3">
      <c r="A22" s="30"/>
      <c r="B22" s="5" t="s">
        <v>39</v>
      </c>
      <c r="C22" s="5" t="s">
        <v>58</v>
      </c>
      <c r="D22" s="64">
        <f>4500*12</f>
        <v>54000</v>
      </c>
      <c r="E22" s="76"/>
      <c r="F22" s="63" t="s">
        <v>39</v>
      </c>
      <c r="G22" s="64">
        <f>4000*12</f>
        <v>48000</v>
      </c>
      <c r="H22" s="61">
        <f t="shared" si="1"/>
        <v>6000</v>
      </c>
      <c r="I22" s="43"/>
      <c r="J22" s="44"/>
      <c r="K22" s="39"/>
      <c r="L22" s="39"/>
      <c r="M22" s="39"/>
      <c r="N22" s="39"/>
      <c r="O22" s="39"/>
      <c r="P22" s="39"/>
    </row>
    <row r="23" spans="1:16" ht="18" customHeight="1" x14ac:dyDescent="0.3">
      <c r="A23" s="30"/>
      <c r="B23" s="5" t="s">
        <v>12</v>
      </c>
      <c r="C23" s="4"/>
      <c r="D23" s="64">
        <v>15000</v>
      </c>
      <c r="E23" s="79">
        <f>SUM(D19:D23)</f>
        <v>219000</v>
      </c>
      <c r="F23" s="63" t="s">
        <v>12</v>
      </c>
      <c r="G23" s="64">
        <v>13000</v>
      </c>
      <c r="H23" s="61">
        <f t="shared" si="1"/>
        <v>2000</v>
      </c>
      <c r="I23" s="43"/>
      <c r="J23" s="39"/>
      <c r="K23" s="39"/>
      <c r="L23" s="39"/>
      <c r="M23" s="39"/>
      <c r="N23" s="39"/>
      <c r="O23" s="39"/>
      <c r="P23" s="39"/>
    </row>
    <row r="24" spans="1:16" s="13" customFormat="1" ht="18" customHeight="1" x14ac:dyDescent="0.3">
      <c r="A24" s="29">
        <v>5</v>
      </c>
      <c r="B24" s="3" t="s">
        <v>13</v>
      </c>
      <c r="C24" s="11"/>
      <c r="D24" s="64"/>
      <c r="E24" s="76"/>
      <c r="F24" s="88" t="s">
        <v>13</v>
      </c>
      <c r="G24" s="64"/>
      <c r="H24" s="61"/>
      <c r="I24" s="45"/>
      <c r="J24" s="44"/>
      <c r="K24" s="46"/>
      <c r="L24" s="46"/>
      <c r="M24" s="46"/>
      <c r="N24" s="46"/>
      <c r="O24" s="46"/>
      <c r="P24" s="46"/>
    </row>
    <row r="25" spans="1:16" ht="18" customHeight="1" x14ac:dyDescent="0.3">
      <c r="A25" s="31"/>
      <c r="B25" s="15" t="s">
        <v>60</v>
      </c>
      <c r="C25" s="15" t="s">
        <v>59</v>
      </c>
      <c r="D25" s="67">
        <f>600*100</f>
        <v>60000</v>
      </c>
      <c r="E25" s="80"/>
      <c r="F25" s="90" t="s">
        <v>74</v>
      </c>
      <c r="G25" s="67">
        <f>650*85</f>
        <v>55250</v>
      </c>
      <c r="H25" s="61">
        <f t="shared" si="1"/>
        <v>4750</v>
      </c>
      <c r="I25" s="43"/>
      <c r="J25" s="44"/>
      <c r="K25" s="39"/>
      <c r="L25" s="39"/>
      <c r="M25" s="39"/>
      <c r="N25" s="39"/>
      <c r="O25" s="39"/>
      <c r="P25" s="39"/>
    </row>
    <row r="26" spans="1:16" ht="18" customHeight="1" x14ac:dyDescent="0.3">
      <c r="A26" s="30"/>
      <c r="B26" s="5" t="s">
        <v>14</v>
      </c>
      <c r="C26" s="6">
        <v>15000</v>
      </c>
      <c r="D26" s="64">
        <v>15000</v>
      </c>
      <c r="E26" s="76"/>
      <c r="F26" s="63" t="s">
        <v>14</v>
      </c>
      <c r="G26" s="64">
        <v>12600</v>
      </c>
      <c r="H26" s="61">
        <f t="shared" si="1"/>
        <v>2400</v>
      </c>
      <c r="I26" s="43"/>
      <c r="J26" s="44"/>
      <c r="K26" s="39"/>
      <c r="L26" s="39"/>
      <c r="M26" s="39"/>
      <c r="N26" s="39"/>
      <c r="O26" s="39"/>
      <c r="P26" s="39"/>
    </row>
    <row r="27" spans="1:16" ht="18" customHeight="1" x14ac:dyDescent="0.3">
      <c r="A27" s="30"/>
      <c r="B27" s="5" t="s">
        <v>15</v>
      </c>
      <c r="C27" s="6">
        <v>7000</v>
      </c>
      <c r="D27" s="64">
        <v>7000</v>
      </c>
      <c r="E27" s="76"/>
      <c r="F27" s="63" t="s">
        <v>15</v>
      </c>
      <c r="G27" s="64">
        <v>6000</v>
      </c>
      <c r="H27" s="61">
        <f t="shared" si="1"/>
        <v>1000</v>
      </c>
      <c r="I27" s="43"/>
      <c r="J27" s="44"/>
      <c r="K27" s="39"/>
      <c r="L27" s="39"/>
      <c r="M27" s="39"/>
      <c r="N27" s="39"/>
      <c r="O27" s="39"/>
      <c r="P27" s="39"/>
    </row>
    <row r="28" spans="1:16" ht="18" customHeight="1" x14ac:dyDescent="0.3">
      <c r="A28" s="30"/>
      <c r="B28" s="5" t="s">
        <v>16</v>
      </c>
      <c r="C28" s="6">
        <v>7000</v>
      </c>
      <c r="D28" s="64">
        <v>7000</v>
      </c>
      <c r="E28" s="76"/>
      <c r="F28" s="63" t="s">
        <v>16</v>
      </c>
      <c r="G28" s="64">
        <v>6500</v>
      </c>
      <c r="H28" s="61">
        <f t="shared" si="1"/>
        <v>500</v>
      </c>
      <c r="I28" s="43"/>
      <c r="J28" s="44"/>
      <c r="K28" s="39"/>
      <c r="L28" s="39"/>
      <c r="M28" s="39"/>
      <c r="N28" s="39"/>
      <c r="O28" s="39"/>
      <c r="P28" s="39"/>
    </row>
    <row r="29" spans="1:16" ht="18" customHeight="1" x14ac:dyDescent="0.3">
      <c r="A29" s="30"/>
      <c r="B29" s="5" t="s">
        <v>17</v>
      </c>
      <c r="C29" s="6">
        <v>17000</v>
      </c>
      <c r="D29" s="64">
        <v>17000</v>
      </c>
      <c r="E29" s="76"/>
      <c r="F29" s="63" t="s">
        <v>17</v>
      </c>
      <c r="G29" s="64">
        <v>15000</v>
      </c>
      <c r="H29" s="61">
        <f t="shared" si="1"/>
        <v>2000</v>
      </c>
      <c r="I29" s="43"/>
      <c r="J29" s="44"/>
      <c r="K29" s="39"/>
      <c r="L29" s="39"/>
      <c r="M29" s="39"/>
      <c r="N29" s="39"/>
      <c r="O29" s="39"/>
      <c r="P29" s="39"/>
    </row>
    <row r="30" spans="1:16" ht="18" customHeight="1" x14ac:dyDescent="0.3">
      <c r="A30" s="30"/>
      <c r="B30" s="5" t="s">
        <v>18</v>
      </c>
      <c r="C30" s="6">
        <v>15000</v>
      </c>
      <c r="D30" s="64">
        <v>15000</v>
      </c>
      <c r="E30" s="76"/>
      <c r="F30" s="63" t="s">
        <v>18</v>
      </c>
      <c r="G30" s="64">
        <v>13000</v>
      </c>
      <c r="H30" s="61">
        <f t="shared" si="1"/>
        <v>2000</v>
      </c>
      <c r="I30" s="43"/>
      <c r="J30" s="44"/>
      <c r="K30" s="39"/>
      <c r="L30" s="39"/>
      <c r="M30" s="39"/>
      <c r="N30" s="39"/>
      <c r="O30" s="39"/>
      <c r="P30" s="39"/>
    </row>
    <row r="31" spans="1:16" ht="18" customHeight="1" x14ac:dyDescent="0.3">
      <c r="A31" s="30"/>
      <c r="B31" s="5" t="s">
        <v>19</v>
      </c>
      <c r="C31" s="6">
        <v>3500</v>
      </c>
      <c r="D31" s="64">
        <v>3500</v>
      </c>
      <c r="E31" s="79">
        <f>SUM(D25:D31)</f>
        <v>124500</v>
      </c>
      <c r="F31" s="63" t="s">
        <v>19</v>
      </c>
      <c r="G31" s="64">
        <v>3000</v>
      </c>
      <c r="H31" s="61">
        <f t="shared" si="1"/>
        <v>500</v>
      </c>
      <c r="I31" s="43"/>
      <c r="J31" s="44"/>
      <c r="K31" s="39"/>
      <c r="L31" s="39"/>
      <c r="M31" s="39"/>
      <c r="N31" s="39"/>
      <c r="O31" s="39"/>
      <c r="P31" s="39"/>
    </row>
    <row r="32" spans="1:16" s="14" customFormat="1" ht="18" customHeight="1" x14ac:dyDescent="0.3">
      <c r="A32" s="29">
        <v>6</v>
      </c>
      <c r="B32" s="3" t="s">
        <v>20</v>
      </c>
      <c r="C32" s="5" t="s">
        <v>61</v>
      </c>
      <c r="D32" s="64">
        <f>16*2500</f>
        <v>40000</v>
      </c>
      <c r="E32" s="79">
        <f>D32</f>
        <v>40000</v>
      </c>
      <c r="F32" s="88" t="s">
        <v>20</v>
      </c>
      <c r="G32" s="64">
        <f>16*2000</f>
        <v>32000</v>
      </c>
      <c r="H32" s="61">
        <f t="shared" si="1"/>
        <v>8000</v>
      </c>
      <c r="I32" s="45"/>
      <c r="J32" s="44"/>
      <c r="K32" s="46"/>
      <c r="L32" s="46"/>
      <c r="M32" s="46"/>
      <c r="N32" s="46"/>
      <c r="O32" s="46"/>
      <c r="P32" s="46"/>
    </row>
    <row r="33" spans="1:16" ht="18" customHeight="1" x14ac:dyDescent="0.3">
      <c r="A33" s="32">
        <v>7</v>
      </c>
      <c r="B33" s="16" t="s">
        <v>35</v>
      </c>
      <c r="C33" s="17" t="s">
        <v>34</v>
      </c>
      <c r="D33" s="68">
        <v>22500</v>
      </c>
      <c r="E33" s="81">
        <f t="shared" ref="E33:E38" si="2">D33</f>
        <v>22500</v>
      </c>
      <c r="F33" s="91" t="s">
        <v>35</v>
      </c>
      <c r="G33" s="68">
        <v>20000</v>
      </c>
      <c r="H33" s="61">
        <f t="shared" si="1"/>
        <v>2500</v>
      </c>
      <c r="I33" s="43"/>
      <c r="J33" s="44"/>
      <c r="K33" s="39"/>
      <c r="L33" s="39"/>
      <c r="M33" s="39"/>
      <c r="N33" s="39"/>
      <c r="O33" s="39"/>
      <c r="P33" s="39"/>
    </row>
    <row r="34" spans="1:16" ht="18" customHeight="1" x14ac:dyDescent="0.3">
      <c r="A34" s="29">
        <v>8</v>
      </c>
      <c r="B34" s="3" t="s">
        <v>21</v>
      </c>
      <c r="C34" s="4"/>
      <c r="D34" s="64">
        <v>12000</v>
      </c>
      <c r="E34" s="79">
        <f t="shared" si="2"/>
        <v>12000</v>
      </c>
      <c r="F34" s="88" t="s">
        <v>21</v>
      </c>
      <c r="G34" s="64">
        <v>12000</v>
      </c>
      <c r="H34" s="61">
        <f t="shared" si="1"/>
        <v>0</v>
      </c>
      <c r="I34" s="43"/>
      <c r="J34" s="44"/>
      <c r="K34" s="39"/>
      <c r="L34" s="39"/>
      <c r="M34" s="39"/>
      <c r="N34" s="39"/>
      <c r="O34" s="39"/>
      <c r="P34" s="39"/>
    </row>
    <row r="35" spans="1:16" ht="18" customHeight="1" x14ac:dyDescent="0.3">
      <c r="A35" s="29">
        <v>9</v>
      </c>
      <c r="B35" s="3" t="s">
        <v>22</v>
      </c>
      <c r="C35" s="5" t="s">
        <v>23</v>
      </c>
      <c r="D35" s="64">
        <v>24000</v>
      </c>
      <c r="E35" s="79">
        <f t="shared" si="2"/>
        <v>24000</v>
      </c>
      <c r="F35" s="88" t="s">
        <v>22</v>
      </c>
      <c r="G35" s="64">
        <v>22000</v>
      </c>
      <c r="H35" s="61">
        <f t="shared" si="1"/>
        <v>2000</v>
      </c>
      <c r="I35" s="43"/>
      <c r="J35" s="44"/>
      <c r="K35" s="39"/>
      <c r="L35" s="39"/>
      <c r="M35" s="39"/>
      <c r="N35" s="39"/>
      <c r="O35" s="39"/>
      <c r="P35" s="39"/>
    </row>
    <row r="36" spans="1:16" ht="18" customHeight="1" x14ac:dyDescent="0.3">
      <c r="A36" s="29">
        <v>10</v>
      </c>
      <c r="B36" s="3" t="s">
        <v>24</v>
      </c>
      <c r="C36" s="4"/>
      <c r="D36" s="64">
        <v>25000</v>
      </c>
      <c r="E36" s="79">
        <f t="shared" si="2"/>
        <v>25000</v>
      </c>
      <c r="F36" s="88" t="s">
        <v>24</v>
      </c>
      <c r="G36" s="64">
        <v>25000</v>
      </c>
      <c r="H36" s="61">
        <f t="shared" si="1"/>
        <v>0</v>
      </c>
      <c r="I36" s="43"/>
      <c r="J36" s="39"/>
      <c r="K36" s="39"/>
      <c r="L36" s="39"/>
      <c r="M36" s="39"/>
      <c r="N36" s="39"/>
      <c r="O36" s="39"/>
      <c r="P36" s="39"/>
    </row>
    <row r="37" spans="1:16" ht="18" customHeight="1" x14ac:dyDescent="0.3">
      <c r="A37" s="29">
        <v>11</v>
      </c>
      <c r="B37" s="3" t="s">
        <v>25</v>
      </c>
      <c r="C37" s="4"/>
      <c r="D37" s="64">
        <v>27000</v>
      </c>
      <c r="E37" s="79">
        <f t="shared" si="2"/>
        <v>27000</v>
      </c>
      <c r="F37" s="88" t="s">
        <v>25</v>
      </c>
      <c r="G37" s="64">
        <v>25000</v>
      </c>
      <c r="H37" s="61">
        <f t="shared" si="1"/>
        <v>2000</v>
      </c>
      <c r="I37" s="39"/>
      <c r="J37" s="39"/>
      <c r="K37" s="39"/>
      <c r="L37" s="39"/>
      <c r="M37" s="39"/>
      <c r="N37" s="39"/>
      <c r="O37" s="39"/>
      <c r="P37" s="39"/>
    </row>
    <row r="38" spans="1:16" ht="18" customHeight="1" x14ac:dyDescent="0.3">
      <c r="A38" s="33" t="s">
        <v>26</v>
      </c>
      <c r="B38" s="7" t="s">
        <v>27</v>
      </c>
      <c r="C38" s="5" t="s">
        <v>23</v>
      </c>
      <c r="D38" s="64">
        <v>30000</v>
      </c>
      <c r="E38" s="79">
        <f t="shared" si="2"/>
        <v>30000</v>
      </c>
      <c r="F38" s="92" t="s">
        <v>27</v>
      </c>
      <c r="G38" s="64">
        <v>30000</v>
      </c>
      <c r="H38" s="61">
        <f t="shared" si="1"/>
        <v>0</v>
      </c>
      <c r="I38" s="39"/>
      <c r="J38" s="39"/>
      <c r="K38" s="39"/>
      <c r="L38" s="39"/>
      <c r="M38" s="39"/>
      <c r="N38" s="39"/>
      <c r="O38" s="39"/>
      <c r="P38" s="39"/>
    </row>
    <row r="39" spans="1:16" ht="18" customHeight="1" x14ac:dyDescent="0.3">
      <c r="A39" s="34">
        <v>13</v>
      </c>
      <c r="B39" s="3" t="s">
        <v>28</v>
      </c>
      <c r="C39" s="5" t="s">
        <v>23</v>
      </c>
      <c r="D39" s="64"/>
      <c r="E39" s="76"/>
      <c r="F39" s="88" t="s">
        <v>28</v>
      </c>
      <c r="G39" s="64"/>
      <c r="H39" s="61"/>
      <c r="I39" s="39"/>
      <c r="J39" s="39"/>
      <c r="K39" s="39"/>
      <c r="L39" s="39"/>
      <c r="M39" s="39"/>
      <c r="N39" s="39"/>
      <c r="O39" s="39"/>
      <c r="P39" s="39"/>
    </row>
    <row r="40" spans="1:16" ht="18" customHeight="1" x14ac:dyDescent="0.3">
      <c r="A40" s="35"/>
      <c r="B40" s="8" t="s">
        <v>29</v>
      </c>
      <c r="C40" s="5" t="s">
        <v>62</v>
      </c>
      <c r="D40" s="64">
        <f>100*350</f>
        <v>35000</v>
      </c>
      <c r="E40" s="76"/>
      <c r="F40" s="93" t="s">
        <v>29</v>
      </c>
      <c r="G40" s="64">
        <f>100*300</f>
        <v>30000</v>
      </c>
      <c r="H40" s="61">
        <f t="shared" si="1"/>
        <v>5000</v>
      </c>
      <c r="I40" s="39"/>
      <c r="J40" s="39"/>
      <c r="K40" s="39"/>
      <c r="L40" s="39"/>
      <c r="M40" s="39"/>
      <c r="N40" s="39"/>
      <c r="O40" s="39"/>
      <c r="P40" s="39"/>
    </row>
    <row r="41" spans="1:16" ht="18" customHeight="1" x14ac:dyDescent="0.3">
      <c r="A41" s="35"/>
      <c r="B41" s="5" t="s">
        <v>30</v>
      </c>
      <c r="C41" s="5" t="s">
        <v>63</v>
      </c>
      <c r="D41" s="64">
        <f>100*225</f>
        <v>22500</v>
      </c>
      <c r="E41" s="76"/>
      <c r="F41" s="63" t="s">
        <v>30</v>
      </c>
      <c r="G41" s="64">
        <f>100*200</f>
        <v>20000</v>
      </c>
      <c r="H41" s="61">
        <f t="shared" si="1"/>
        <v>2500</v>
      </c>
      <c r="I41" s="39"/>
      <c r="J41" s="39"/>
      <c r="K41" s="39"/>
      <c r="L41" s="39"/>
      <c r="M41" s="39"/>
      <c r="N41" s="39"/>
      <c r="O41" s="39"/>
      <c r="P41" s="39"/>
    </row>
    <row r="42" spans="1:16" s="13" customFormat="1" ht="18" customHeight="1" x14ac:dyDescent="0.3">
      <c r="A42" s="36"/>
      <c r="B42" s="8" t="s">
        <v>31</v>
      </c>
      <c r="C42" s="4"/>
      <c r="D42" s="64">
        <v>5000</v>
      </c>
      <c r="E42" s="79">
        <f>SUM(D40:D42)</f>
        <v>62500</v>
      </c>
      <c r="F42" s="93" t="s">
        <v>31</v>
      </c>
      <c r="G42" s="64">
        <v>5000</v>
      </c>
      <c r="H42" s="61">
        <f t="shared" si="1"/>
        <v>0</v>
      </c>
      <c r="I42" s="46"/>
      <c r="J42" s="46"/>
      <c r="K42" s="46"/>
      <c r="L42" s="46"/>
      <c r="M42" s="46"/>
      <c r="N42" s="46"/>
      <c r="O42" s="46"/>
      <c r="P42" s="46"/>
    </row>
    <row r="43" spans="1:16" ht="15.6" x14ac:dyDescent="0.3">
      <c r="A43" s="37">
        <v>14</v>
      </c>
      <c r="B43" s="18" t="s">
        <v>36</v>
      </c>
      <c r="C43" s="19" t="s">
        <v>34</v>
      </c>
      <c r="D43" s="67">
        <v>25000</v>
      </c>
      <c r="E43" s="82">
        <v>25000</v>
      </c>
      <c r="F43" s="94" t="s">
        <v>36</v>
      </c>
      <c r="G43" s="67">
        <v>25000</v>
      </c>
      <c r="H43" s="61">
        <f t="shared" si="1"/>
        <v>0</v>
      </c>
      <c r="I43" s="38"/>
      <c r="J43" s="39"/>
      <c r="K43" s="39"/>
      <c r="L43" s="39"/>
      <c r="M43" s="39"/>
      <c r="N43" s="39"/>
      <c r="O43" s="39"/>
      <c r="P43" s="39"/>
    </row>
    <row r="44" spans="1:16" ht="105.6" x14ac:dyDescent="0.3">
      <c r="A44" s="49">
        <v>15</v>
      </c>
      <c r="B44" s="7" t="s">
        <v>33</v>
      </c>
      <c r="C44" s="4"/>
      <c r="D44" s="64">
        <v>30000</v>
      </c>
      <c r="E44" s="79">
        <v>30000</v>
      </c>
      <c r="F44" s="92" t="s">
        <v>33</v>
      </c>
      <c r="G44" s="64">
        <v>30000</v>
      </c>
      <c r="H44" s="61">
        <f t="shared" si="1"/>
        <v>0</v>
      </c>
      <c r="I44" s="39"/>
      <c r="J44" s="39"/>
      <c r="K44" s="39"/>
      <c r="L44" s="39"/>
      <c r="M44" s="39"/>
      <c r="N44" s="39"/>
      <c r="O44" s="39"/>
      <c r="P44" s="39"/>
    </row>
    <row r="45" spans="1:16" ht="37.200000000000003" customHeight="1" thickBot="1" x14ac:dyDescent="0.35">
      <c r="A45" s="50"/>
      <c r="B45" s="51" t="s">
        <v>38</v>
      </c>
      <c r="C45" s="52" t="s">
        <v>5</v>
      </c>
      <c r="D45" s="83" t="s">
        <v>37</v>
      </c>
      <c r="E45" s="84">
        <f>SUM(E4:E44)</f>
        <v>2479700</v>
      </c>
      <c r="F45" s="97" t="s">
        <v>37</v>
      </c>
      <c r="G45" s="69">
        <f>SUM(G4:G44)</f>
        <v>1987950</v>
      </c>
      <c r="H45" s="98">
        <f>E45-G45</f>
        <v>491750</v>
      </c>
      <c r="I45" s="55"/>
      <c r="J45" s="56"/>
      <c r="K45" s="39"/>
      <c r="L45" s="39"/>
      <c r="M45" s="39"/>
      <c r="N45" s="39"/>
      <c r="O45" s="39"/>
      <c r="P45" s="39"/>
    </row>
    <row r="46" spans="1:16" s="9" customFormat="1" ht="15" customHeight="1" x14ac:dyDescent="0.3">
      <c r="A46" s="25"/>
      <c r="B46" s="26" t="s">
        <v>78</v>
      </c>
      <c r="C46" s="27"/>
      <c r="D46" s="85" t="s">
        <v>75</v>
      </c>
      <c r="E46" s="70">
        <f>E45/78</f>
        <v>31791.025641025641</v>
      </c>
      <c r="F46" s="40"/>
      <c r="G46" s="70"/>
      <c r="H46" s="58"/>
      <c r="I46" s="39"/>
      <c r="J46" s="39"/>
      <c r="K46" s="39"/>
      <c r="L46" s="39"/>
      <c r="M46" s="39"/>
      <c r="N46" s="39"/>
      <c r="O46" s="39"/>
      <c r="P46" s="39"/>
    </row>
    <row r="47" spans="1:16" ht="15" customHeight="1" x14ac:dyDescent="0.3">
      <c r="A47" s="20"/>
      <c r="B47" s="21"/>
      <c r="C47" s="22"/>
      <c r="D47" s="71"/>
      <c r="E47" s="71"/>
      <c r="F47" s="40"/>
      <c r="G47" s="71"/>
      <c r="H47" s="57"/>
      <c r="I47" s="39"/>
      <c r="J47" s="39"/>
      <c r="K47" s="39"/>
      <c r="L47" s="39"/>
      <c r="M47" s="39"/>
      <c r="N47" s="39"/>
      <c r="O47" s="39"/>
      <c r="P47" s="39"/>
    </row>
    <row r="48" spans="1:16" ht="15" customHeight="1" x14ac:dyDescent="0.3">
      <c r="A48" s="23"/>
      <c r="B48" s="24"/>
      <c r="C48" s="24"/>
      <c r="D48" s="72"/>
      <c r="E48" s="71"/>
      <c r="F48" s="40"/>
      <c r="G48" s="72"/>
      <c r="H48" s="57"/>
      <c r="I48" s="39"/>
      <c r="J48" s="39"/>
      <c r="K48" s="39"/>
      <c r="L48" s="39"/>
      <c r="M48" s="39"/>
      <c r="N48" s="39"/>
      <c r="O48" s="39"/>
      <c r="P48" s="39"/>
    </row>
    <row r="49" spans="2:16" ht="15" customHeight="1" x14ac:dyDescent="0.3">
      <c r="B49" s="10"/>
      <c r="F49" s="40"/>
      <c r="H49" s="57"/>
      <c r="I49" s="39"/>
      <c r="J49" s="39"/>
      <c r="K49" s="39"/>
      <c r="L49" s="39"/>
      <c r="M49" s="39"/>
      <c r="N49" s="39"/>
      <c r="O49" s="39"/>
      <c r="P49" s="39"/>
    </row>
    <row r="50" spans="2:16" ht="15" customHeight="1" x14ac:dyDescent="0.3">
      <c r="B50" s="10"/>
      <c r="F50" s="40"/>
      <c r="H50" s="57"/>
      <c r="I50" s="39"/>
      <c r="J50" s="39"/>
      <c r="K50" s="39"/>
      <c r="L50" s="39"/>
      <c r="M50" s="39"/>
      <c r="N50" s="39"/>
      <c r="O50" s="39"/>
      <c r="P50" s="39"/>
    </row>
    <row r="51" spans="2:16" ht="15" customHeight="1" x14ac:dyDescent="0.3">
      <c r="B51" s="10"/>
      <c r="F51" s="40"/>
      <c r="H51" s="57"/>
      <c r="I51" s="39"/>
      <c r="J51" s="39"/>
      <c r="K51" s="39"/>
      <c r="L51" s="39"/>
      <c r="M51" s="39"/>
      <c r="N51" s="39"/>
      <c r="O51" s="39"/>
      <c r="P51" s="39"/>
    </row>
    <row r="52" spans="2:16" ht="15" customHeight="1" x14ac:dyDescent="0.3">
      <c r="B52" s="10"/>
      <c r="F52" s="40"/>
      <c r="H52" s="57"/>
      <c r="I52" s="39"/>
      <c r="J52" s="39"/>
      <c r="K52" s="39"/>
      <c r="L52" s="39"/>
      <c r="M52" s="39"/>
      <c r="N52" s="39"/>
      <c r="O52" s="39"/>
      <c r="P52" s="39"/>
    </row>
    <row r="53" spans="2:16" ht="15" customHeight="1" x14ac:dyDescent="0.3">
      <c r="B53" s="10"/>
    </row>
  </sheetData>
  <mergeCells count="4">
    <mergeCell ref="A2:E2"/>
    <mergeCell ref="A1:E1"/>
    <mergeCell ref="F2:G2"/>
    <mergeCell ref="F1:H1"/>
  </mergeCells>
  <pageMargins left="0.22" right="0" top="0.26" bottom="0.21" header="0.28000000000000003" footer="0.23"/>
  <pageSetup scale="90"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Gramya Budget-2025-26</vt:lpstr>
      <vt:lpstr>Gramya Budget-2024-25_approved</vt:lpstr>
      <vt:lpstr>Gramya Budget-2021-22_Zurich</vt:lpstr>
      <vt:lpstr>Gramya Budget-2021-22_Total</vt:lpstr>
      <vt:lpstr>'Gramya Budget-2024-25_approved'!Print_Area</vt:lpstr>
      <vt:lpstr>'Gramya Budget-2025-26'!Print_Area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</dc:creator>
  <cp:lastModifiedBy>Adhyapak, Archana</cp:lastModifiedBy>
  <cp:lastPrinted>2025-05-14T05:42:07Z</cp:lastPrinted>
  <dcterms:created xsi:type="dcterms:W3CDTF">2018-02-16T06:48:43Z</dcterms:created>
  <dcterms:modified xsi:type="dcterms:W3CDTF">2025-10-01T04:58:43Z</dcterms:modified>
</cp:coreProperties>
</file>