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<sst xmlns="http://schemas.openxmlformats.org/spreadsheetml/2006/main" count="119" uniqueCount="99">
  <si>
    <t>Nutrition</t>
  </si>
  <si>
    <t>Learning visits to the Children's Resource Centre</t>
  </si>
  <si>
    <t xml:space="preserve">INR 2500 x 35 students </t>
  </si>
  <si>
    <t>C</t>
  </si>
  <si>
    <t xml:space="preserve">INR 25 x 15 students x 250 days </t>
  </si>
  <si>
    <t xml:space="preserve">INR 75 x 35 students x 300 days </t>
  </si>
  <si>
    <t>D</t>
  </si>
  <si>
    <t>Organisation: The Timbaktu Collective</t>
  </si>
  <si>
    <t>Period: April 2017 to March 2018</t>
  </si>
  <si>
    <t>Project: Nature School - Providing Primary Education in a Safe</t>
  </si>
  <si>
    <t xml:space="preserve">No. </t>
  </si>
  <si>
    <t xml:space="preserve">Total </t>
  </si>
  <si>
    <t>Amount requested from Asha</t>
  </si>
  <si>
    <t xml:space="preserve">A </t>
  </si>
  <si>
    <t xml:space="preserve">Project Costs </t>
  </si>
  <si>
    <t xml:space="preserve">Primary Education: provision of textbooks, worksheets, school kits </t>
  </si>
  <si>
    <t>INR 1000 x 50 students</t>
  </si>
  <si>
    <t xml:space="preserve"> INR 600 x 2 visits x 11 months (transportation costs)</t>
  </si>
  <si>
    <t>3.1 Nutrition of residential students</t>
  </si>
  <si>
    <t>3.2 Nutrition of day scholars</t>
  </si>
  <si>
    <t xml:space="preserve">Health and Hygiene </t>
  </si>
  <si>
    <t>Arts and Crafts</t>
  </si>
  <si>
    <t>5.2 Support from resource person</t>
  </si>
  <si>
    <t xml:space="preserve">Performance Arts </t>
  </si>
  <si>
    <t>Ecological understanding and awarness</t>
  </si>
  <si>
    <t>Parent Teacher Meetings</t>
  </si>
  <si>
    <t>Sub-Total: Project Costs</t>
  </si>
  <si>
    <t>B</t>
  </si>
  <si>
    <t>Personnel Costs</t>
  </si>
  <si>
    <t>Renumeration</t>
  </si>
  <si>
    <t xml:space="preserve">1.1 Project Coordinator </t>
  </si>
  <si>
    <t>1.2 Teachers (6 nos)</t>
  </si>
  <si>
    <t>1.3 Cooks/Helpers (3 nos)</t>
  </si>
  <si>
    <t>Sub-Total: Personnel Costs</t>
  </si>
  <si>
    <t>Capital Costs</t>
  </si>
  <si>
    <t>Renovation and upgration of classrooms</t>
  </si>
  <si>
    <t>Installation of desks and benches in the classrooms</t>
  </si>
  <si>
    <t xml:space="preserve">Sub-Total: Capital Costs </t>
  </si>
  <si>
    <t>4.2 Medication, consultation, hospitalisation - residential students</t>
  </si>
  <si>
    <t>4.1 Purchase of toiletries for residential students</t>
  </si>
  <si>
    <t>Events and Festivals</t>
  </si>
  <si>
    <t>INR 5,000 x 12 events (transportation, logistics, equipment)</t>
  </si>
  <si>
    <t xml:space="preserve">INR 2,500 x 4 visits </t>
  </si>
  <si>
    <t>INR 2700 x 4 meetings (cost of food and transportation)</t>
  </si>
  <si>
    <t xml:space="preserve">INR 17,500 x 12 months </t>
  </si>
  <si>
    <t xml:space="preserve">INR 13,000 x 12 months </t>
  </si>
  <si>
    <t xml:space="preserve">INR  6,000 x 12 months </t>
  </si>
  <si>
    <t>5% of salary costs</t>
  </si>
  <si>
    <t xml:space="preserve">                 and Protected Environment for Children in Need</t>
  </si>
  <si>
    <t>Approved funding from other donors</t>
  </si>
  <si>
    <t xml:space="preserve">5.1 Purchase and distribution of arts and crafts material </t>
  </si>
  <si>
    <t>6.2 Support from resource person</t>
  </si>
  <si>
    <t xml:space="preserve">Sports and Games </t>
  </si>
  <si>
    <t>6.1 Purchase of sports and games equipment</t>
  </si>
  <si>
    <t xml:space="preserve">6.2 Purchase of trampoline </t>
  </si>
  <si>
    <t>Lumpsum cost for purchase of trampoline</t>
  </si>
  <si>
    <t xml:space="preserve">Lumpsum cost of equipment for one year </t>
  </si>
  <si>
    <t>6.1 Material for performing arts (costumes, props, lighting, sound)</t>
  </si>
  <si>
    <t xml:space="preserve">INR 500 x 50 students </t>
  </si>
  <si>
    <t>10.1 Field visits to the Kalpavalli Conservation Area</t>
  </si>
  <si>
    <t>Annual Excursion</t>
  </si>
  <si>
    <t>Lumpsum cost of food + accomodation for two days</t>
  </si>
  <si>
    <t>10.2 Gardening equipment and storage</t>
  </si>
  <si>
    <t>Lumpsum cost of gardening equipment and storage facilities</t>
  </si>
  <si>
    <t xml:space="preserve">Travel expenses for day scholars </t>
  </si>
  <si>
    <t xml:space="preserve">Maintenance of facilities </t>
  </si>
  <si>
    <t>INR 600 x 250 days to cover daily transport cost for 15  day scholars</t>
  </si>
  <si>
    <t xml:space="preserve">Professional Development/Capacity Building </t>
  </si>
  <si>
    <t xml:space="preserve">3.1 Consultancy support for teacher assessment and training </t>
  </si>
  <si>
    <t xml:space="preserve">INR 3000 x 15 days (hiring of external consultant) </t>
  </si>
  <si>
    <t>Details</t>
  </si>
  <si>
    <t>INR 200 x 35 students x 11  months</t>
  </si>
  <si>
    <t>5 months</t>
  </si>
  <si>
    <t>50% cost</t>
  </si>
  <si>
    <t>100 days</t>
  </si>
  <si>
    <t>Activity</t>
  </si>
  <si>
    <t>Particulars</t>
  </si>
  <si>
    <t>Nil</t>
  </si>
  <si>
    <t>INR 900 x 5 days x 11 months (external consultant)</t>
  </si>
  <si>
    <t>5 events</t>
  </si>
  <si>
    <t>Staff benefits  (Travel Costs)</t>
  </si>
  <si>
    <t xml:space="preserve">Total Cost of Project + Personnel </t>
  </si>
  <si>
    <t>Administration Costs</t>
  </si>
  <si>
    <t>Administration Costs @ 7% of Project + Personnel Costs</t>
  </si>
  <si>
    <t>Sub-Total: Admin Costs</t>
  </si>
  <si>
    <t>INR 3500 x 50 students (to cover purchase of desks and benches)</t>
  </si>
  <si>
    <t>One Classroom</t>
  </si>
  <si>
    <t>100% cost</t>
  </si>
  <si>
    <t>GRAND TOTAL (Rounded Off)</t>
  </si>
  <si>
    <t>GRAND TOTAL (A+B+C+D)</t>
  </si>
  <si>
    <t>Amount requested from Asha Chapters: INR 17,74,000</t>
  </si>
  <si>
    <t>5% of salary</t>
  </si>
  <si>
    <r>
      <t xml:space="preserve">                                                                                                          </t>
    </r>
    <r>
      <rPr>
        <b/>
        <sz val="16"/>
        <rFont val="Calibri"/>
        <family val="2"/>
      </rPr>
      <t>ANNEXURE 1: PROJECT BUDGET</t>
    </r>
  </si>
  <si>
    <t>INR 900 x 5 days x 11 months (external consultant )</t>
  </si>
  <si>
    <t>Technology Infrastructure</t>
  </si>
  <si>
    <t>INR 10,000 x 12 for maintenance of facilities and repairs</t>
  </si>
  <si>
    <t>Lumpsum cost for renovation of three class rooms @ INR 200,000 per classroom</t>
  </si>
  <si>
    <t>Lumpsum cost @ INR 100,000 ( (1 laptop, 1 projector, 1 sound system, 1 Wifi Modem)</t>
  </si>
  <si>
    <t>Total Project Amount: INR 43,40,000</t>
  </si>
</sst>
</file>

<file path=xl/styles.xml><?xml version="1.0" encoding="utf-8"?>
<styleSheet xmlns="http://schemas.openxmlformats.org/spreadsheetml/2006/main">
  <numFmts count="48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;\-&quot;₹&quot;\ #,##0"/>
    <numFmt numFmtId="173" formatCode="&quot;₹&quot;\ #,##0;[Red]\-&quot;₹&quot;\ #,##0"/>
    <numFmt numFmtId="174" formatCode="&quot;₹&quot;\ #,##0.00;\-&quot;₹&quot;\ #,##0.00"/>
    <numFmt numFmtId="175" formatCode="&quot;₹&quot;\ #,##0.00;[Red]\-&quot;₹&quot;\ #,##0.00"/>
    <numFmt numFmtId="176" formatCode="_-&quot;₹&quot;\ * #,##0_-;\-&quot;₹&quot;\ * #,##0_-;_-&quot;₹&quot;\ * &quot;-&quot;_-;_-@_-"/>
    <numFmt numFmtId="177" formatCode="_-* #,##0_-;\-* #,##0_-;_-* &quot;-&quot;_-;_-@_-"/>
    <numFmt numFmtId="178" formatCode="_-&quot;₹&quot;\ * #,##0.00_-;\-&quot;₹&quot;\ * #,##0.00_-;_-&quot;₹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_(* #,##0_);_(* \(#,##0\);_(* &quot;-&quot;??_);_(@_)"/>
    <numFmt numFmtId="197" formatCode="&quot;$&quot;#,##0.00"/>
    <numFmt numFmtId="198" formatCode="#,##0;[Red]#,##0"/>
    <numFmt numFmtId="199" formatCode="#,##0_ ;[Red]\-#,##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1"/>
      <name val="Calibri"/>
      <family val="2"/>
    </font>
    <font>
      <b/>
      <sz val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vertical="top"/>
    </xf>
    <xf numFmtId="0" fontId="2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 vertical="top"/>
    </xf>
    <xf numFmtId="3" fontId="47" fillId="33" borderId="10" xfId="0" applyNumberFormat="1" applyFont="1" applyFill="1" applyBorder="1" applyAlignment="1">
      <alignment horizontal="left" vertical="top"/>
    </xf>
    <xf numFmtId="3" fontId="6" fillId="33" borderId="10" xfId="0" applyNumberFormat="1" applyFont="1" applyFill="1" applyBorder="1" applyAlignment="1">
      <alignment horizontal="left" vertical="top"/>
    </xf>
    <xf numFmtId="3" fontId="48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3" fontId="28" fillId="33" borderId="0" xfId="0" applyNumberFormat="1" applyFont="1" applyFill="1" applyAlignment="1">
      <alignment horizontal="center" vertical="top"/>
    </xf>
    <xf numFmtId="0" fontId="25" fillId="33" borderId="0" xfId="0" applyFont="1" applyFill="1" applyAlignment="1">
      <alignment horizontal="center" vertical="top"/>
    </xf>
    <xf numFmtId="3" fontId="6" fillId="33" borderId="0" xfId="0" applyNumberFormat="1" applyFont="1" applyFill="1" applyAlignment="1">
      <alignment horizontal="center" vertical="top"/>
    </xf>
    <xf numFmtId="3" fontId="0" fillId="33" borderId="0" xfId="0" applyNumberForma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4" fillId="8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4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right" vertical="top"/>
    </xf>
    <xf numFmtId="0" fontId="5" fillId="35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5" fillId="36" borderId="10" xfId="0" applyFont="1" applyFill="1" applyBorder="1" applyAlignment="1">
      <alignment vertical="top"/>
    </xf>
    <xf numFmtId="0" fontId="25" fillId="36" borderId="10" xfId="0" applyFont="1" applyFill="1" applyBorder="1" applyAlignment="1">
      <alignment vertical="top"/>
    </xf>
    <xf numFmtId="3" fontId="24" fillId="33" borderId="10" xfId="0" applyNumberFormat="1" applyFont="1" applyFill="1" applyBorder="1" applyAlignment="1">
      <alignment horizontal="left" vertical="top"/>
    </xf>
    <xf numFmtId="0" fontId="24" fillId="8" borderId="11" xfId="0" applyFont="1" applyFill="1" applyBorder="1" applyAlignment="1">
      <alignment horizontal="right" vertical="top"/>
    </xf>
    <xf numFmtId="2" fontId="5" fillId="0" borderId="12" xfId="0" applyNumberFormat="1" applyFont="1" applyBorder="1" applyAlignment="1">
      <alignment vertical="top"/>
    </xf>
    <xf numFmtId="0" fontId="5" fillId="33" borderId="11" xfId="0" applyFont="1" applyFill="1" applyBorder="1" applyAlignment="1">
      <alignment horizontal="right" vertical="top"/>
    </xf>
    <xf numFmtId="2" fontId="5" fillId="0" borderId="12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right" vertical="top"/>
    </xf>
    <xf numFmtId="2" fontId="5" fillId="33" borderId="12" xfId="0" applyNumberFormat="1" applyFont="1" applyFill="1" applyBorder="1" applyAlignment="1">
      <alignment vertical="top"/>
    </xf>
    <xf numFmtId="0" fontId="24" fillId="34" borderId="11" xfId="0" applyFont="1" applyFill="1" applyBorder="1" applyAlignment="1">
      <alignment horizontal="right" vertical="top"/>
    </xf>
    <xf numFmtId="2" fontId="5" fillId="0" borderId="12" xfId="0" applyNumberFormat="1" applyFont="1" applyBorder="1" applyAlignment="1">
      <alignment vertical="top" wrapText="1"/>
    </xf>
    <xf numFmtId="0" fontId="24" fillId="35" borderId="11" xfId="0" applyFont="1" applyFill="1" applyBorder="1" applyAlignment="1">
      <alignment horizontal="right" vertical="top"/>
    </xf>
    <xf numFmtId="0" fontId="24" fillId="33" borderId="11" xfId="0" applyFont="1" applyFill="1" applyBorder="1" applyAlignment="1">
      <alignment horizontal="right" vertical="top"/>
    </xf>
    <xf numFmtId="0" fontId="5" fillId="36" borderId="11" xfId="0" applyFont="1" applyFill="1" applyBorder="1" applyAlignment="1">
      <alignment horizontal="right" vertical="top"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5" xfId="0" applyFont="1" applyBorder="1" applyAlignment="1">
      <alignment vertical="top"/>
    </xf>
    <xf numFmtId="0" fontId="5" fillId="37" borderId="16" xfId="0" applyFont="1" applyFill="1" applyBorder="1" applyAlignment="1">
      <alignment horizontal="center" vertical="top"/>
    </xf>
    <xf numFmtId="0" fontId="5" fillId="37" borderId="17" xfId="0" applyFont="1" applyFill="1" applyBorder="1" applyAlignment="1">
      <alignment vertical="top"/>
    </xf>
    <xf numFmtId="3" fontId="5" fillId="37" borderId="17" xfId="0" applyNumberFormat="1" applyFont="1" applyFill="1" applyBorder="1" applyAlignment="1">
      <alignment horizontal="left" vertical="top"/>
    </xf>
    <xf numFmtId="3" fontId="6" fillId="37" borderId="17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/>
    </xf>
    <xf numFmtId="3" fontId="5" fillId="38" borderId="10" xfId="0" applyNumberFormat="1" applyFont="1" applyFill="1" applyBorder="1" applyAlignment="1">
      <alignment horizontal="left" vertical="top"/>
    </xf>
    <xf numFmtId="3" fontId="48" fillId="38" borderId="10" xfId="0" applyNumberFormat="1" applyFont="1" applyFill="1" applyBorder="1" applyAlignment="1">
      <alignment horizontal="left" vertical="top"/>
    </xf>
    <xf numFmtId="3" fontId="5" fillId="34" borderId="10" xfId="0" applyNumberFormat="1" applyFont="1" applyFill="1" applyBorder="1" applyAlignment="1">
      <alignment horizontal="left" vertical="top"/>
    </xf>
    <xf numFmtId="3" fontId="5" fillId="35" borderId="10" xfId="0" applyNumberFormat="1" applyFont="1" applyFill="1" applyBorder="1" applyAlignment="1">
      <alignment horizontal="left" vertical="top"/>
    </xf>
    <xf numFmtId="3" fontId="5" fillId="36" borderId="10" xfId="0" applyNumberFormat="1" applyFont="1" applyFill="1" applyBorder="1" applyAlignment="1">
      <alignment horizontal="left" vertical="top"/>
    </xf>
    <xf numFmtId="3" fontId="3" fillId="33" borderId="14" xfId="0" applyNumberFormat="1" applyFont="1" applyFill="1" applyBorder="1" applyAlignment="1">
      <alignment horizontal="left" vertical="top"/>
    </xf>
    <xf numFmtId="3" fontId="3" fillId="0" borderId="14" xfId="0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/>
    </xf>
    <xf numFmtId="0" fontId="5" fillId="37" borderId="17" xfId="0" applyFont="1" applyFill="1" applyBorder="1" applyAlignment="1">
      <alignment horizontal="left" vertical="top"/>
    </xf>
    <xf numFmtId="0" fontId="6" fillId="37" borderId="18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90" zoomScaleNormal="90" zoomScaleSheetLayoutView="9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53" sqref="H53"/>
    </sheetView>
  </sheetViews>
  <sheetFormatPr defaultColWidth="8.8515625" defaultRowHeight="12.75"/>
  <cols>
    <col min="1" max="1" width="3.421875" style="1" customWidth="1"/>
    <col min="2" max="2" width="56.8515625" style="0" customWidth="1"/>
    <col min="3" max="3" width="45.140625" style="0" customWidth="1"/>
    <col min="4" max="4" width="10.7109375" style="20" customWidth="1"/>
    <col min="5" max="5" width="10.421875" style="20" customWidth="1"/>
    <col min="6" max="6" width="9.421875" style="21" customWidth="1"/>
    <col min="7" max="7" width="9.421875" style="16" customWidth="1"/>
  </cols>
  <sheetData>
    <row r="1" spans="1:6" ht="15">
      <c r="A1" s="5" t="s">
        <v>7</v>
      </c>
      <c r="B1" s="6"/>
      <c r="C1" s="6"/>
      <c r="D1" s="17"/>
      <c r="E1" s="17"/>
      <c r="F1" s="18"/>
    </row>
    <row r="2" spans="1:6" ht="15">
      <c r="A2" s="5" t="s">
        <v>9</v>
      </c>
      <c r="B2" s="6"/>
      <c r="C2" s="6"/>
      <c r="D2" s="17"/>
      <c r="E2" s="17"/>
      <c r="F2" s="18"/>
    </row>
    <row r="3" spans="1:6" ht="15">
      <c r="A3" s="5" t="s">
        <v>48</v>
      </c>
      <c r="B3" s="6"/>
      <c r="C3" s="6"/>
      <c r="D3" s="17"/>
      <c r="E3" s="17"/>
      <c r="F3" s="18"/>
    </row>
    <row r="4" spans="1:6" ht="15">
      <c r="A4" s="5" t="s">
        <v>8</v>
      </c>
      <c r="B4" s="6"/>
      <c r="C4" s="6"/>
      <c r="D4" s="17"/>
      <c r="E4" s="17"/>
      <c r="F4" s="18"/>
    </row>
    <row r="5" spans="1:6" ht="21.75" thickBot="1">
      <c r="A5" s="5" t="s">
        <v>92</v>
      </c>
      <c r="B5" s="7"/>
      <c r="C5" s="7"/>
      <c r="D5" s="19"/>
      <c r="E5" s="19"/>
      <c r="F5" s="18"/>
    </row>
    <row r="6" spans="1:7" ht="48" customHeight="1">
      <c r="A6" s="50" t="s">
        <v>10</v>
      </c>
      <c r="B6" s="51" t="s">
        <v>75</v>
      </c>
      <c r="C6" s="63" t="s">
        <v>76</v>
      </c>
      <c r="D6" s="52" t="s">
        <v>11</v>
      </c>
      <c r="E6" s="53" t="s">
        <v>49</v>
      </c>
      <c r="F6" s="53" t="s">
        <v>12</v>
      </c>
      <c r="G6" s="64" t="s">
        <v>70</v>
      </c>
    </row>
    <row r="7" spans="1:7" ht="12.75">
      <c r="A7" s="36" t="s">
        <v>13</v>
      </c>
      <c r="B7" s="24" t="s">
        <v>14</v>
      </c>
      <c r="C7" s="9"/>
      <c r="D7" s="35"/>
      <c r="E7" s="13"/>
      <c r="F7" s="13"/>
      <c r="G7" s="37"/>
    </row>
    <row r="8" spans="1:7" ht="17.25" customHeight="1">
      <c r="A8" s="38">
        <v>1</v>
      </c>
      <c r="B8" s="3" t="s">
        <v>15</v>
      </c>
      <c r="C8" s="22" t="s">
        <v>16</v>
      </c>
      <c r="D8" s="55">
        <f>1000*50</f>
        <v>50000</v>
      </c>
      <c r="E8" s="13">
        <f>D8/2</f>
        <v>25000</v>
      </c>
      <c r="F8" s="13">
        <f>D8/2</f>
        <v>25000</v>
      </c>
      <c r="G8" s="39" t="s">
        <v>73</v>
      </c>
    </row>
    <row r="9" spans="1:7" ht="27.75" customHeight="1">
      <c r="A9" s="38">
        <v>2</v>
      </c>
      <c r="B9" s="3" t="s">
        <v>1</v>
      </c>
      <c r="C9" s="4" t="s">
        <v>17</v>
      </c>
      <c r="D9" s="55">
        <f>600*2*11</f>
        <v>13200</v>
      </c>
      <c r="E9" s="15">
        <f>600*2*6</f>
        <v>7200</v>
      </c>
      <c r="F9" s="13">
        <f>600*2*5</f>
        <v>6000</v>
      </c>
      <c r="G9" s="39" t="s">
        <v>72</v>
      </c>
    </row>
    <row r="10" spans="1:7" ht="15.75" customHeight="1">
      <c r="A10" s="38">
        <v>3</v>
      </c>
      <c r="B10" s="23" t="s">
        <v>0</v>
      </c>
      <c r="C10" s="22"/>
      <c r="D10" s="55"/>
      <c r="E10" s="13"/>
      <c r="F10" s="13"/>
      <c r="G10" s="37"/>
    </row>
    <row r="11" spans="1:7" ht="18" customHeight="1">
      <c r="A11" s="38"/>
      <c r="B11" s="25" t="s">
        <v>18</v>
      </c>
      <c r="C11" s="4" t="s">
        <v>5</v>
      </c>
      <c r="D11" s="55">
        <f>75*35*300</f>
        <v>787500</v>
      </c>
      <c r="E11" s="13">
        <f>75*35*200</f>
        <v>525000</v>
      </c>
      <c r="F11" s="13">
        <f>75*35*100</f>
        <v>262500</v>
      </c>
      <c r="G11" s="37" t="s">
        <v>74</v>
      </c>
    </row>
    <row r="12" spans="1:7" ht="15.75" customHeight="1">
      <c r="A12" s="38"/>
      <c r="B12" s="25" t="s">
        <v>19</v>
      </c>
      <c r="C12" s="4" t="s">
        <v>4</v>
      </c>
      <c r="D12" s="55">
        <f>25*15*250</f>
        <v>93750</v>
      </c>
      <c r="E12" s="13">
        <f>25*15*150</f>
        <v>56250</v>
      </c>
      <c r="F12" s="13">
        <f>25*15*100</f>
        <v>37500</v>
      </c>
      <c r="G12" s="37" t="s">
        <v>74</v>
      </c>
    </row>
    <row r="13" spans="1:7" ht="12.75">
      <c r="A13" s="38">
        <v>4</v>
      </c>
      <c r="B13" s="23" t="s">
        <v>20</v>
      </c>
      <c r="C13" s="22"/>
      <c r="D13" s="56"/>
      <c r="E13" s="13"/>
      <c r="F13" s="13"/>
      <c r="G13" s="37"/>
    </row>
    <row r="14" spans="1:7" ht="26.25" customHeight="1">
      <c r="A14" s="38"/>
      <c r="B14" s="4" t="s">
        <v>39</v>
      </c>
      <c r="C14" s="4" t="s">
        <v>71</v>
      </c>
      <c r="D14" s="55">
        <f>200*35*11</f>
        <v>77000</v>
      </c>
      <c r="E14" s="13">
        <f>200*35*6</f>
        <v>42000</v>
      </c>
      <c r="F14" s="13">
        <f>200*35*5</f>
        <v>35000</v>
      </c>
      <c r="G14" s="37" t="s">
        <v>72</v>
      </c>
    </row>
    <row r="15" spans="1:7" ht="16.5" customHeight="1">
      <c r="A15" s="38"/>
      <c r="B15" s="4" t="s">
        <v>38</v>
      </c>
      <c r="C15" s="22" t="s">
        <v>2</v>
      </c>
      <c r="D15" s="55">
        <f>2500*35</f>
        <v>87500</v>
      </c>
      <c r="E15" s="13">
        <f>D15/2</f>
        <v>43750</v>
      </c>
      <c r="F15" s="13">
        <f>D15/2</f>
        <v>43750</v>
      </c>
      <c r="G15" s="37" t="s">
        <v>73</v>
      </c>
    </row>
    <row r="16" spans="1:7" ht="15" customHeight="1">
      <c r="A16" s="38">
        <v>5</v>
      </c>
      <c r="B16" s="65" t="s">
        <v>21</v>
      </c>
      <c r="C16" s="22"/>
      <c r="D16" s="56"/>
      <c r="E16" s="13"/>
      <c r="F16" s="13"/>
      <c r="G16" s="37"/>
    </row>
    <row r="17" spans="1:7" ht="12.75">
      <c r="A17" s="38"/>
      <c r="B17" s="8" t="s">
        <v>50</v>
      </c>
      <c r="C17" s="22" t="s">
        <v>16</v>
      </c>
      <c r="D17" s="55">
        <v>50000</v>
      </c>
      <c r="E17" s="13">
        <v>50000</v>
      </c>
      <c r="F17" s="13">
        <v>0</v>
      </c>
      <c r="G17" s="37" t="s">
        <v>77</v>
      </c>
    </row>
    <row r="18" spans="1:7" ht="14.25" customHeight="1">
      <c r="A18" s="38"/>
      <c r="B18" s="22" t="s">
        <v>22</v>
      </c>
      <c r="C18" s="4" t="s">
        <v>78</v>
      </c>
      <c r="D18" s="55">
        <f>900*5*11</f>
        <v>49500</v>
      </c>
      <c r="E18" s="13">
        <f>900*5*6</f>
        <v>27000</v>
      </c>
      <c r="F18" s="13">
        <f>900*5*5</f>
        <v>22500</v>
      </c>
      <c r="G18" s="37" t="s">
        <v>72</v>
      </c>
    </row>
    <row r="19" spans="1:7" ht="12.75">
      <c r="A19" s="38">
        <v>6</v>
      </c>
      <c r="B19" s="23" t="s">
        <v>52</v>
      </c>
      <c r="C19" s="22"/>
      <c r="D19" s="56"/>
      <c r="E19" s="13"/>
      <c r="F19" s="13"/>
      <c r="G19" s="37"/>
    </row>
    <row r="20" spans="1:7" ht="15.75" customHeight="1">
      <c r="A20" s="38"/>
      <c r="B20" s="4" t="s">
        <v>53</v>
      </c>
      <c r="C20" s="4" t="s">
        <v>56</v>
      </c>
      <c r="D20" s="55">
        <v>10000</v>
      </c>
      <c r="E20" s="13">
        <v>10000</v>
      </c>
      <c r="F20" s="13">
        <v>0</v>
      </c>
      <c r="G20" s="37" t="s">
        <v>77</v>
      </c>
    </row>
    <row r="21" spans="1:7" ht="16.5" customHeight="1">
      <c r="A21" s="38"/>
      <c r="B21" s="25" t="s">
        <v>54</v>
      </c>
      <c r="C21" s="4" t="s">
        <v>55</v>
      </c>
      <c r="D21" s="55">
        <v>50000</v>
      </c>
      <c r="E21" s="13">
        <v>50000</v>
      </c>
      <c r="F21" s="13">
        <v>0</v>
      </c>
      <c r="G21" s="37" t="s">
        <v>77</v>
      </c>
    </row>
    <row r="22" spans="1:7" ht="12.75">
      <c r="A22" s="40">
        <v>7</v>
      </c>
      <c r="B22" s="2" t="s">
        <v>23</v>
      </c>
      <c r="C22" s="22"/>
      <c r="D22" s="56"/>
      <c r="E22" s="13"/>
      <c r="F22" s="13"/>
      <c r="G22" s="37"/>
    </row>
    <row r="23" spans="1:7" ht="30" customHeight="1">
      <c r="A23" s="38"/>
      <c r="B23" s="8" t="s">
        <v>57</v>
      </c>
      <c r="C23" s="22" t="s">
        <v>58</v>
      </c>
      <c r="D23" s="55">
        <v>25000</v>
      </c>
      <c r="E23" s="13">
        <v>25000</v>
      </c>
      <c r="F23" s="13">
        <v>0</v>
      </c>
      <c r="G23" s="37" t="s">
        <v>77</v>
      </c>
    </row>
    <row r="24" spans="1:7" ht="15.75" customHeight="1">
      <c r="A24" s="38"/>
      <c r="B24" s="22" t="s">
        <v>51</v>
      </c>
      <c r="C24" s="4" t="s">
        <v>93</v>
      </c>
      <c r="D24" s="55">
        <f>900*5*11</f>
        <v>49500</v>
      </c>
      <c r="E24" s="13">
        <f>900*5*6</f>
        <v>27000</v>
      </c>
      <c r="F24" s="13">
        <f>900*5*5</f>
        <v>22500</v>
      </c>
      <c r="G24" s="41" t="s">
        <v>72</v>
      </c>
    </row>
    <row r="25" spans="1:7" ht="29.25" customHeight="1">
      <c r="A25" s="38">
        <v>8</v>
      </c>
      <c r="B25" s="23" t="s">
        <v>40</v>
      </c>
      <c r="C25" s="4" t="s">
        <v>41</v>
      </c>
      <c r="D25" s="55">
        <f>5000*12</f>
        <v>60000</v>
      </c>
      <c r="E25" s="13">
        <f>5000*7</f>
        <v>35000</v>
      </c>
      <c r="F25" s="13">
        <f>5000*5</f>
        <v>25000</v>
      </c>
      <c r="G25" s="41" t="s">
        <v>79</v>
      </c>
    </row>
    <row r="26" spans="1:7" ht="18" customHeight="1">
      <c r="A26" s="40">
        <v>9</v>
      </c>
      <c r="B26" s="26" t="s">
        <v>60</v>
      </c>
      <c r="C26" s="4" t="s">
        <v>61</v>
      </c>
      <c r="D26" s="55">
        <v>50000</v>
      </c>
      <c r="E26" s="13">
        <f>50000</f>
        <v>50000</v>
      </c>
      <c r="F26" s="13">
        <v>0</v>
      </c>
      <c r="G26" s="37" t="s">
        <v>77</v>
      </c>
    </row>
    <row r="27" spans="1:7" ht="13.5" customHeight="1">
      <c r="A27" s="40">
        <v>10</v>
      </c>
      <c r="B27" s="26" t="s">
        <v>24</v>
      </c>
      <c r="C27" s="22"/>
      <c r="D27" s="56"/>
      <c r="E27" s="13"/>
      <c r="F27" s="13"/>
      <c r="G27" s="37"/>
    </row>
    <row r="28" spans="1:7" ht="15.75" customHeight="1">
      <c r="A28" s="38"/>
      <c r="B28" s="4" t="s">
        <v>59</v>
      </c>
      <c r="C28" s="22" t="s">
        <v>42</v>
      </c>
      <c r="D28" s="55">
        <f>2500*4</f>
        <v>10000</v>
      </c>
      <c r="E28" s="13">
        <v>10000</v>
      </c>
      <c r="F28" s="13">
        <v>0</v>
      </c>
      <c r="G28" s="37" t="s">
        <v>77</v>
      </c>
    </row>
    <row r="29" spans="1:7" ht="27.75" customHeight="1">
      <c r="A29" s="38"/>
      <c r="B29" s="4" t="s">
        <v>62</v>
      </c>
      <c r="C29" s="4" t="s">
        <v>63</v>
      </c>
      <c r="D29" s="55">
        <v>20000</v>
      </c>
      <c r="E29" s="13">
        <v>20000</v>
      </c>
      <c r="F29" s="13">
        <v>0</v>
      </c>
      <c r="G29" s="37" t="s">
        <v>77</v>
      </c>
    </row>
    <row r="30" spans="1:7" ht="24.75" customHeight="1">
      <c r="A30" s="40">
        <v>11</v>
      </c>
      <c r="B30" s="26" t="s">
        <v>25</v>
      </c>
      <c r="C30" s="4" t="s">
        <v>43</v>
      </c>
      <c r="D30" s="55">
        <f>2700*4</f>
        <v>10800</v>
      </c>
      <c r="E30" s="13">
        <f>D30/2</f>
        <v>5400</v>
      </c>
      <c r="F30" s="13">
        <f>D30/2</f>
        <v>5400</v>
      </c>
      <c r="G30" s="37" t="s">
        <v>73</v>
      </c>
    </row>
    <row r="31" spans="1:7" ht="24" customHeight="1">
      <c r="A31" s="40">
        <v>12</v>
      </c>
      <c r="B31" s="26" t="s">
        <v>65</v>
      </c>
      <c r="C31" s="4" t="s">
        <v>95</v>
      </c>
      <c r="D31" s="55">
        <f>10000*12</f>
        <v>120000</v>
      </c>
      <c r="E31" s="13">
        <f>10000*7</f>
        <v>70000</v>
      </c>
      <c r="F31" s="13">
        <f>10000*5</f>
        <v>50000</v>
      </c>
      <c r="G31" s="37" t="s">
        <v>72</v>
      </c>
    </row>
    <row r="32" spans="1:7" ht="28.5" customHeight="1">
      <c r="A32" s="40">
        <v>13</v>
      </c>
      <c r="B32" s="26" t="s">
        <v>64</v>
      </c>
      <c r="C32" s="4" t="s">
        <v>66</v>
      </c>
      <c r="D32" s="55">
        <f>600*250</f>
        <v>150000</v>
      </c>
      <c r="E32" s="13">
        <f>600*150</f>
        <v>90000</v>
      </c>
      <c r="F32" s="13">
        <f>600*100</f>
        <v>60000</v>
      </c>
      <c r="G32" s="37" t="s">
        <v>74</v>
      </c>
    </row>
    <row r="33" spans="1:7" ht="12.75">
      <c r="A33" s="42"/>
      <c r="B33" s="28" t="s">
        <v>26</v>
      </c>
      <c r="C33" s="28"/>
      <c r="D33" s="57">
        <f>SUM(D8:D32)</f>
        <v>1763750</v>
      </c>
      <c r="E33" s="57">
        <f>SUM(E8:E32)</f>
        <v>1168600</v>
      </c>
      <c r="F33" s="57">
        <f>SUM(F8:F32)</f>
        <v>595150</v>
      </c>
      <c r="G33" s="37"/>
    </row>
    <row r="34" spans="1:7" ht="12.75">
      <c r="A34" s="36" t="s">
        <v>27</v>
      </c>
      <c r="B34" s="24" t="s">
        <v>28</v>
      </c>
      <c r="C34" s="22"/>
      <c r="D34" s="12"/>
      <c r="E34" s="13"/>
      <c r="F34" s="13"/>
      <c r="G34" s="37"/>
    </row>
    <row r="35" spans="1:7" ht="12.75">
      <c r="A35" s="40">
        <v>1</v>
      </c>
      <c r="B35" s="2" t="s">
        <v>29</v>
      </c>
      <c r="C35" s="22"/>
      <c r="D35" s="12"/>
      <c r="E35" s="13"/>
      <c r="F35" s="13"/>
      <c r="G35" s="37"/>
    </row>
    <row r="36" spans="1:7" ht="12.75">
      <c r="A36" s="40"/>
      <c r="B36" s="11" t="s">
        <v>30</v>
      </c>
      <c r="C36" s="22" t="s">
        <v>44</v>
      </c>
      <c r="D36" s="55">
        <f>17500*12</f>
        <v>210000</v>
      </c>
      <c r="E36" s="13">
        <f>17500*7</f>
        <v>122500</v>
      </c>
      <c r="F36" s="13">
        <f>17500*5</f>
        <v>87500</v>
      </c>
      <c r="G36" s="37" t="s">
        <v>72</v>
      </c>
    </row>
    <row r="37" spans="1:7" ht="12.75">
      <c r="A37" s="40"/>
      <c r="B37" s="2" t="s">
        <v>31</v>
      </c>
      <c r="C37" s="22" t="s">
        <v>45</v>
      </c>
      <c r="D37" s="55">
        <f>13000*12*6</f>
        <v>936000</v>
      </c>
      <c r="E37" s="13">
        <f>13000*6*7</f>
        <v>546000</v>
      </c>
      <c r="F37" s="13">
        <f>13000*6*5</f>
        <v>390000</v>
      </c>
      <c r="G37" s="37" t="s">
        <v>72</v>
      </c>
    </row>
    <row r="38" spans="1:7" ht="12.75">
      <c r="A38" s="40"/>
      <c r="B38" s="2" t="s">
        <v>32</v>
      </c>
      <c r="C38" s="22" t="s">
        <v>46</v>
      </c>
      <c r="D38" s="55">
        <f>6000*12*3</f>
        <v>216000</v>
      </c>
      <c r="E38" s="13">
        <f>6000*3*7</f>
        <v>126000</v>
      </c>
      <c r="F38" s="13">
        <f>6000*3*5</f>
        <v>90000</v>
      </c>
      <c r="G38" s="37" t="s">
        <v>72</v>
      </c>
    </row>
    <row r="39" spans="1:7" ht="24.75" customHeight="1">
      <c r="A39" s="40">
        <v>2</v>
      </c>
      <c r="B39" s="2" t="s">
        <v>80</v>
      </c>
      <c r="C39" s="22" t="s">
        <v>47</v>
      </c>
      <c r="D39" s="55">
        <f>0.05*(210000+936000+216000)</f>
        <v>68100</v>
      </c>
      <c r="E39" s="13">
        <f>794500*0.05</f>
        <v>39725</v>
      </c>
      <c r="F39" s="13">
        <f>567500*0.05</f>
        <v>28375</v>
      </c>
      <c r="G39" s="43" t="s">
        <v>91</v>
      </c>
    </row>
    <row r="40" spans="1:7" ht="15.75" customHeight="1">
      <c r="A40" s="40">
        <v>3</v>
      </c>
      <c r="B40" s="2" t="s">
        <v>67</v>
      </c>
      <c r="C40" s="54"/>
      <c r="D40" s="14"/>
      <c r="E40" s="13"/>
      <c r="F40" s="13"/>
      <c r="G40" s="37"/>
    </row>
    <row r="41" spans="1:7" ht="16.5" customHeight="1">
      <c r="A41" s="38"/>
      <c r="B41" s="4" t="s">
        <v>68</v>
      </c>
      <c r="C41" s="4" t="s">
        <v>69</v>
      </c>
      <c r="D41" s="55">
        <f>3000*15</f>
        <v>45000</v>
      </c>
      <c r="E41" s="13">
        <f>D41</f>
        <v>45000</v>
      </c>
      <c r="F41" s="13">
        <v>0</v>
      </c>
      <c r="G41" s="41" t="s">
        <v>77</v>
      </c>
    </row>
    <row r="42" spans="1:7" ht="12.75">
      <c r="A42" s="42"/>
      <c r="B42" s="28" t="s">
        <v>33</v>
      </c>
      <c r="C42" s="27"/>
      <c r="D42" s="57">
        <f>SUM(D35:D41)</f>
        <v>1475100</v>
      </c>
      <c r="E42" s="57">
        <f>SUM(E36:E41)</f>
        <v>879225</v>
      </c>
      <c r="F42" s="57">
        <f>SUM(F36:F41)</f>
        <v>595875</v>
      </c>
      <c r="G42" s="37"/>
    </row>
    <row r="43" spans="1:7" ht="12.75">
      <c r="A43" s="44"/>
      <c r="B43" s="30" t="s">
        <v>81</v>
      </c>
      <c r="C43" s="29"/>
      <c r="D43" s="58">
        <f>D42+D33</f>
        <v>3238850</v>
      </c>
      <c r="E43" s="58">
        <f>E42+E33</f>
        <v>2047825</v>
      </c>
      <c r="F43" s="58">
        <f>F42+F33</f>
        <v>1191025</v>
      </c>
      <c r="G43" s="37"/>
    </row>
    <row r="44" spans="1:7" ht="12.75">
      <c r="A44" s="36" t="s">
        <v>3</v>
      </c>
      <c r="B44" s="24" t="s">
        <v>82</v>
      </c>
      <c r="C44" s="31"/>
      <c r="D44" s="15"/>
      <c r="E44" s="15"/>
      <c r="F44" s="15"/>
      <c r="G44" s="37"/>
    </row>
    <row r="45" spans="1:7" ht="12.75">
      <c r="A45" s="45"/>
      <c r="B45" s="22" t="s">
        <v>83</v>
      </c>
      <c r="C45" s="31"/>
      <c r="D45" s="55">
        <f>D43*0.07</f>
        <v>226719.50000000003</v>
      </c>
      <c r="E45" s="15">
        <f>E43*0.07</f>
        <v>143347.75</v>
      </c>
      <c r="F45" s="15">
        <f>F43*0.07</f>
        <v>83371.75000000001</v>
      </c>
      <c r="G45" s="37"/>
    </row>
    <row r="46" spans="1:7" ht="12.75">
      <c r="A46" s="42"/>
      <c r="B46" s="28" t="s">
        <v>84</v>
      </c>
      <c r="C46" s="28"/>
      <c r="D46" s="57">
        <f>D45</f>
        <v>226719.50000000003</v>
      </c>
      <c r="E46" s="57">
        <f>E45</f>
        <v>143347.75</v>
      </c>
      <c r="F46" s="57">
        <f>F45</f>
        <v>83371.75000000001</v>
      </c>
      <c r="G46" s="37"/>
    </row>
    <row r="47" spans="1:7" ht="12.75">
      <c r="A47" s="36" t="s">
        <v>6</v>
      </c>
      <c r="B47" s="24" t="s">
        <v>34</v>
      </c>
      <c r="C47" s="9"/>
      <c r="D47" s="12"/>
      <c r="E47" s="13"/>
      <c r="F47" s="13"/>
      <c r="G47" s="37"/>
    </row>
    <row r="48" spans="1:7" ht="27.75" customHeight="1">
      <c r="A48" s="40">
        <v>1</v>
      </c>
      <c r="B48" s="4" t="s">
        <v>36</v>
      </c>
      <c r="C48" s="4" t="s">
        <v>85</v>
      </c>
      <c r="D48" s="55">
        <f>3500*50</f>
        <v>175000</v>
      </c>
      <c r="E48" s="13">
        <f>D48</f>
        <v>175000</v>
      </c>
      <c r="F48" s="13">
        <v>0</v>
      </c>
      <c r="G48" s="37" t="s">
        <v>77</v>
      </c>
    </row>
    <row r="49" spans="1:7" ht="28.5" customHeight="1">
      <c r="A49" s="38">
        <v>2</v>
      </c>
      <c r="B49" s="22" t="s">
        <v>35</v>
      </c>
      <c r="C49" s="4" t="s">
        <v>96</v>
      </c>
      <c r="D49" s="55">
        <f>200000*3</f>
        <v>600000</v>
      </c>
      <c r="E49" s="13">
        <f>200000*1</f>
        <v>200000</v>
      </c>
      <c r="F49" s="13">
        <f>200000*2</f>
        <v>400000</v>
      </c>
      <c r="G49" s="43" t="s">
        <v>86</v>
      </c>
    </row>
    <row r="50" spans="1:7" ht="26.25" customHeight="1">
      <c r="A50" s="38">
        <v>3</v>
      </c>
      <c r="B50" s="4" t="s">
        <v>94</v>
      </c>
      <c r="C50" s="4" t="s">
        <v>97</v>
      </c>
      <c r="D50" s="55">
        <v>100000</v>
      </c>
      <c r="E50" s="13">
        <v>0</v>
      </c>
      <c r="F50" s="13">
        <v>100000</v>
      </c>
      <c r="G50" s="37" t="s">
        <v>87</v>
      </c>
    </row>
    <row r="51" spans="1:7" ht="12.75">
      <c r="A51" s="42"/>
      <c r="B51" s="28" t="s">
        <v>37</v>
      </c>
      <c r="C51" s="28"/>
      <c r="D51" s="57">
        <f>SUM(D48:D50)</f>
        <v>875000</v>
      </c>
      <c r="E51" s="57">
        <f>SUM(E47:E50)</f>
        <v>375000</v>
      </c>
      <c r="F51" s="57">
        <f>SUM(F48:F50)</f>
        <v>500000</v>
      </c>
      <c r="G51" s="37"/>
    </row>
    <row r="52" spans="1:7" ht="12.75">
      <c r="A52" s="46"/>
      <c r="B52" s="33" t="s">
        <v>89</v>
      </c>
      <c r="C52" s="34"/>
      <c r="D52" s="59">
        <f>D51+D46+D42+D33</f>
        <v>4340569.5</v>
      </c>
      <c r="E52" s="59">
        <f>E51+E46+E42+E33</f>
        <v>2566172.75</v>
      </c>
      <c r="F52" s="59">
        <f>F51+F46+F42+F33</f>
        <v>1774396.75</v>
      </c>
      <c r="G52" s="37"/>
    </row>
    <row r="53" spans="1:7" ht="13.5" thickBot="1">
      <c r="A53" s="47"/>
      <c r="B53" s="62" t="s">
        <v>88</v>
      </c>
      <c r="C53" s="48"/>
      <c r="D53" s="60">
        <f>ROUND(D52,-4)</f>
        <v>4340000</v>
      </c>
      <c r="E53" s="60">
        <f>ROUND(E52,-3)</f>
        <v>2566000</v>
      </c>
      <c r="F53" s="61">
        <f>ROUND(F52,-3)</f>
        <v>1774000</v>
      </c>
      <c r="G53" s="49"/>
    </row>
    <row r="54" spans="1:7" ht="12.75">
      <c r="A54" s="66"/>
      <c r="B54" s="67"/>
      <c r="C54" s="68"/>
      <c r="D54" s="69"/>
      <c r="E54" s="69"/>
      <c r="F54" s="70"/>
      <c r="G54" s="71"/>
    </row>
    <row r="55" spans="2:6" ht="12.75">
      <c r="B55" s="32" t="s">
        <v>98</v>
      </c>
      <c r="C55" s="10"/>
      <c r="D55" s="10"/>
      <c r="E55" s="10"/>
      <c r="F55" s="10"/>
    </row>
    <row r="56" spans="2:6" ht="12.75">
      <c r="B56" s="32" t="s">
        <v>90</v>
      </c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5" ht="12.75">
      <c r="B58" s="10"/>
      <c r="C58" s="21"/>
      <c r="D58" s="10"/>
      <c r="E58" s="10"/>
    </row>
    <row r="59" spans="2:5" ht="12.75">
      <c r="B59" s="10"/>
      <c r="C59" s="21"/>
      <c r="D59" s="16"/>
      <c r="E59" s="21"/>
    </row>
    <row r="60" spans="2:5" ht="12.75">
      <c r="B60" s="10"/>
      <c r="C60" s="21"/>
      <c r="D60" s="16"/>
      <c r="E60" s="21"/>
    </row>
    <row r="61" spans="2:5" ht="12.75">
      <c r="B61" s="10"/>
      <c r="C61" s="10"/>
      <c r="D61" s="16"/>
      <c r="E61" s="10"/>
    </row>
    <row r="62" spans="2:5" ht="12.75">
      <c r="B62" s="10"/>
      <c r="C62" s="21"/>
      <c r="D62" s="16"/>
      <c r="E62" s="21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</sheetData>
  <sheetProtection/>
  <printOptions/>
  <pageMargins left="0.25" right="0.25" top="1" bottom="1" header="0.3" footer="0.3"/>
  <pageSetup horizontalDpi="600" verticalDpi="600" orientation="landscape" paperSize="9"/>
  <ignoredErrors>
    <ignoredError sqref="E14 E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Sen, Swagata</dc:creator>
  <cp:keywords/>
  <dc:description/>
  <cp:lastModifiedBy>Q805370</cp:lastModifiedBy>
  <cp:lastPrinted>2017-09-06T11:52:17Z</cp:lastPrinted>
  <dcterms:created xsi:type="dcterms:W3CDTF">2004-01-08T03:48:59Z</dcterms:created>
  <dcterms:modified xsi:type="dcterms:W3CDTF">2017-10-09T05:19:35Z</dcterms:modified>
  <cp:category/>
  <cp:version/>
  <cp:contentType/>
  <cp:contentStatus/>
</cp:coreProperties>
</file>