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2120" windowHeight="9120" activeTab="0"/>
  </bookViews>
  <sheets>
    <sheet name="2014-15" sheetId="1" r:id="rId1"/>
    <sheet name="Sheet2" sheetId="2" r:id="rId2"/>
    <sheet name="Sheet3" sheetId="3" r:id="rId3"/>
  </sheets>
  <definedNames>
    <definedName name="_xlnm.Print_Titles" localSheetId="0">'2014-15'!$3:$3</definedName>
  </definedNames>
  <calcPr fullCalcOnLoad="1"/>
</workbook>
</file>

<file path=xl/sharedStrings.xml><?xml version="1.0" encoding="utf-8"?>
<sst xmlns="http://schemas.openxmlformats.org/spreadsheetml/2006/main" count="133" uniqueCount="117">
  <si>
    <t>Sl. 
No.</t>
  </si>
  <si>
    <t>1 Trip</t>
  </si>
  <si>
    <t>1 Child</t>
  </si>
  <si>
    <t>Cost of Arts &amp; Crafts materials</t>
  </si>
  <si>
    <t>1 CFS</t>
  </si>
  <si>
    <t xml:space="preserve"> @ Rs. 2,500/- x 4 camps</t>
  </si>
  <si>
    <t>1 Camp</t>
  </si>
  <si>
    <t>Material for cultural activities</t>
  </si>
  <si>
    <t>Events &amp; Celebrations</t>
  </si>
  <si>
    <t xml:space="preserve"> @ Rs. 5,000/- per celebration for 12 celebrations</t>
  </si>
  <si>
    <t>1 event</t>
  </si>
  <si>
    <t>1 day</t>
  </si>
  <si>
    <t>A</t>
  </si>
  <si>
    <t>PROGRAMME COST</t>
  </si>
  <si>
    <t>PROGRAMME COST - TOTAL</t>
  </si>
  <si>
    <t>PROGRAMME FACILITATION &amp; COORDINATION</t>
  </si>
  <si>
    <t>Salaries and wages</t>
  </si>
  <si>
    <t>Salary of programme coordinator</t>
  </si>
  <si>
    <t>Part cost - 50%</t>
  </si>
  <si>
    <t>1 Month</t>
  </si>
  <si>
    <t>Salary of teachers</t>
  </si>
  <si>
    <t>Resource fee for arts &amp; crafts</t>
  </si>
  <si>
    <t>11 Months x 5 days x 3 hours x Rs. 300/-</t>
  </si>
  <si>
    <t>1 Hour</t>
  </si>
  <si>
    <t>Resource fee for cultural activities</t>
  </si>
  <si>
    <t>Parents Meeting</t>
  </si>
  <si>
    <t>1 Meeting</t>
  </si>
  <si>
    <t>1 Visit</t>
  </si>
  <si>
    <t>Travel expenses</t>
  </si>
  <si>
    <t>Monitoring meetings</t>
  </si>
  <si>
    <t>5% of salaries</t>
  </si>
  <si>
    <t>Teacher trainings</t>
  </si>
  <si>
    <t>1 Day</t>
  </si>
  <si>
    <t>Maintenance of facilities</t>
  </si>
  <si>
    <t>B</t>
  </si>
  <si>
    <t>C</t>
  </si>
  <si>
    <t>EQUIPMENTS &amp; CAPITAL EXPENDITURES</t>
  </si>
  <si>
    <t>Cost of Printer</t>
  </si>
  <si>
    <t>for worksheet etc</t>
  </si>
  <si>
    <t>1 Printer</t>
  </si>
  <si>
    <t>School Furniture</t>
  </si>
  <si>
    <t xml:space="preserve"> @ Rs. 6,500/- x 20 pairs of desk and bench</t>
  </si>
  <si>
    <t>1 Pair</t>
  </si>
  <si>
    <t>Cycle repair tools</t>
  </si>
  <si>
    <t>1 Set</t>
  </si>
  <si>
    <t>Sports and games equipments</t>
  </si>
  <si>
    <t>Play facilities</t>
  </si>
  <si>
    <t>Seeds storing facility</t>
  </si>
  <si>
    <t>Including racks and bottles</t>
  </si>
  <si>
    <t>Purchase of musical instruments</t>
  </si>
  <si>
    <t>Repair of huts</t>
  </si>
  <si>
    <t xml:space="preserve">3 Huts @ Rs. 1,00,000/- </t>
  </si>
  <si>
    <t>1 Hut</t>
  </si>
  <si>
    <t>Ramps and railings</t>
  </si>
  <si>
    <t>Cost of street lights</t>
  </si>
  <si>
    <t xml:space="preserve"> @ Rs. 25,000/- </t>
  </si>
  <si>
    <t>1 Street light</t>
  </si>
  <si>
    <t>D</t>
  </si>
  <si>
    <t>ADMINISTRATION</t>
  </si>
  <si>
    <t>ACCOUNT HEAD</t>
  </si>
  <si>
    <t>DETAILS</t>
  </si>
  <si>
    <t>UNIT</t>
  </si>
  <si>
    <t>UNIT COST</t>
  </si>
  <si>
    <t>NO. OF UNITS</t>
  </si>
  <si>
    <t>TOTAL COST</t>
  </si>
  <si>
    <t>EQUIPMENTS &amp; CAPITAL EXPENDITURE - SUB TOTAL</t>
  </si>
  <si>
    <t>PROG. FACILITATION &amp; COORDINATION - SUB TOTAL</t>
  </si>
  <si>
    <t>Including adaptation of steps</t>
  </si>
  <si>
    <t>Use of library, lab and computers</t>
  </si>
  <si>
    <t xml:space="preserve">Provision of nutrition - residential </t>
  </si>
  <si>
    <t>Seed dibbling camps</t>
  </si>
  <si>
    <t xml:space="preserve"> @ 500/- per child for worksheet and education materials and @ 500/- per child for individual school kits</t>
  </si>
  <si>
    <t xml:space="preserve"> @ Rs. 20/- x 1 meal x 20 members x 250 working days</t>
  </si>
  <si>
    <t>Children's field school</t>
  </si>
  <si>
    <t xml:space="preserve"> @ Rs. 1000/- per day for 12 days</t>
  </si>
  <si>
    <t>Travel expenses for residential children</t>
  </si>
  <si>
    <t xml:space="preserve"> @ Rs. 330/- for 250 days</t>
  </si>
  <si>
    <t>Home Visits by teachers</t>
  </si>
  <si>
    <t xml:space="preserve"> @ Rs.5000/- per month</t>
  </si>
  <si>
    <t>1 month</t>
  </si>
  <si>
    <t>Salary of Warden</t>
  </si>
  <si>
    <t xml:space="preserve"> @ Rs.7500/- per month</t>
  </si>
  <si>
    <t xml:space="preserve"> @ Rs.5000/- per monthx 3 persons</t>
  </si>
  <si>
    <t>Additional slides and swings and trampolin one set Rs. 50000/-</t>
  </si>
  <si>
    <t>For 6 teachers (including 1 part time English teacher) at an average of Rs 12000 per month</t>
  </si>
  <si>
    <t>8 Members x Rs 250 x 12 days</t>
  </si>
  <si>
    <t>INCIDENTAL</t>
  </si>
  <si>
    <t>Cost of Stationery and School kits</t>
  </si>
  <si>
    <t>Provision of nutrition - non residential</t>
  </si>
  <si>
    <t>Cost of toiletries - residential</t>
  </si>
  <si>
    <t>22 Visits to CRC @ Rs. 600/- per visit ( Rs. 40/- per km for the use of bus x 15 kms)</t>
  </si>
  <si>
    <t>Medicines, Referrals and Consultation</t>
  </si>
  <si>
    <t xml:space="preserve"> @ Rs. 2,500/-  per child per year for residential children</t>
  </si>
  <si>
    <t>Travel expenses for Non-Residential children</t>
  </si>
  <si>
    <t>Rs. 1200/- per transport and Rs. 1500/- for food</t>
  </si>
  <si>
    <t xml:space="preserve"> @ Rs. 3,000/- per day for 18 days</t>
  </si>
  <si>
    <t>Salary of Cooks &amp; Helper</t>
  </si>
  <si>
    <t>Foot ball, Foot ball post, cricket equipment etc.,</t>
  </si>
  <si>
    <t>Cost of Tabala</t>
  </si>
  <si>
    <t>E</t>
  </si>
  <si>
    <t>6% of total cost</t>
  </si>
  <si>
    <t>SUB TOTAL (A+B+C)</t>
  </si>
  <si>
    <t>GRAND TOTAL (A+B+C+D+E)</t>
  </si>
  <si>
    <t>Revised Budget For Prakurthi Badi, 2014-15 
(Reduced &amp; Reworked for 50 Children)</t>
  </si>
  <si>
    <t>TOTAL FOR PROGRAMME &amp; FACILITATION &amp; COORDINATION</t>
  </si>
  <si>
    <t xml:space="preserve"> @ Rs. 20/- x 3 meals x 30 members x 300 working days</t>
  </si>
  <si>
    <t xml:space="preserve"> @ Rs. 150/- per month x 11 months for 30 children</t>
  </si>
  <si>
    <t xml:space="preserve"> @ Rs. 1,000/-  per child per year for 50 children</t>
  </si>
  <si>
    <t xml:space="preserve"> @ Rs. 500/- per child for 50 children</t>
  </si>
  <si>
    <t>(Rs 600 upto CRC and bus charges for 30 children at approximate cost of Rs 50)</t>
  </si>
  <si>
    <t xml:space="preserve"> @ Rs. 550/- x 30 children x 2 visits</t>
  </si>
  <si>
    <t>2013-14</t>
  </si>
  <si>
    <t>cupboards</t>
  </si>
  <si>
    <t>roofing &amp; construction</t>
  </si>
  <si>
    <t>Sweaters, pillows, &amp; mats</t>
  </si>
  <si>
    <t>gardening tools</t>
  </si>
  <si>
    <t>driver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</si>
</sst>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_(* #,##0.000_);_(* \(#,##0.000\);_(* &quot;-&quot;???_);_(@_)"/>
    <numFmt numFmtId="173" formatCode="_(* #,##0.0_);_(* \(#,##0.0\);_(* &quot;-&quot;??_);_(@_)"/>
    <numFmt numFmtId="17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4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43" fontId="5" fillId="0" borderId="10" xfId="42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3" fontId="5" fillId="0" borderId="0" xfId="42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top"/>
    </xf>
    <xf numFmtId="0" fontId="39" fillId="0" borderId="13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6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horizontal="left" vertical="top"/>
    </xf>
    <xf numFmtId="0" fontId="37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9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right" vertical="top"/>
    </xf>
    <xf numFmtId="0" fontId="39" fillId="0" borderId="14" xfId="0" applyFont="1" applyBorder="1" applyAlignment="1">
      <alignment horizontal="left" vertical="top"/>
    </xf>
    <xf numFmtId="0" fontId="39" fillId="0" borderId="15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3" fontId="0" fillId="0" borderId="0" xfId="0" applyNumberFormat="1" applyAlignment="1">
      <alignment horizontal="left" vertical="top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Border="1" applyAlignment="1">
      <alignment/>
    </xf>
    <xf numFmtId="174" fontId="39" fillId="0" borderId="0" xfId="0" applyNumberFormat="1" applyFont="1" applyAlignment="1">
      <alignment vertical="top"/>
    </xf>
    <xf numFmtId="43" fontId="39" fillId="0" borderId="0" xfId="0" applyNumberFormat="1" applyFont="1" applyAlignment="1">
      <alignment vertical="top"/>
    </xf>
    <xf numFmtId="43" fontId="40" fillId="0" borderId="0" xfId="0" applyNumberFormat="1" applyFont="1" applyAlignment="1">
      <alignment vertical="top"/>
    </xf>
    <xf numFmtId="174" fontId="40" fillId="0" borderId="0" xfId="0" applyNumberFormat="1" applyFont="1" applyAlignment="1">
      <alignment vertical="top"/>
    </xf>
    <xf numFmtId="174" fontId="6" fillId="0" borderId="10" xfId="42" applyNumberFormat="1" applyFont="1" applyBorder="1" applyAlignment="1">
      <alignment horizontal="left" vertical="top"/>
    </xf>
    <xf numFmtId="174" fontId="6" fillId="0" borderId="13" xfId="42" applyNumberFormat="1" applyFont="1" applyBorder="1" applyAlignment="1">
      <alignment horizontal="left" vertical="top"/>
    </xf>
    <xf numFmtId="174" fontId="5" fillId="0" borderId="29" xfId="42" applyNumberFormat="1" applyFont="1" applyBorder="1" applyAlignment="1">
      <alignment horizontal="left" vertical="top"/>
    </xf>
    <xf numFmtId="174" fontId="5" fillId="0" borderId="30" xfId="42" applyNumberFormat="1" applyFont="1" applyBorder="1" applyAlignment="1">
      <alignment horizontal="left" vertical="top"/>
    </xf>
    <xf numFmtId="174" fontId="5" fillId="0" borderId="10" xfId="42" applyNumberFormat="1" applyFont="1" applyBorder="1" applyAlignment="1">
      <alignment horizontal="left" vertical="top"/>
    </xf>
    <xf numFmtId="174" fontId="0" fillId="0" borderId="12" xfId="42" applyNumberFormat="1" applyFont="1" applyBorder="1" applyAlignment="1">
      <alignment horizontal="left" vertical="top"/>
    </xf>
    <xf numFmtId="174" fontId="0" fillId="0" borderId="10" xfId="42" applyNumberFormat="1" applyFont="1" applyBorder="1" applyAlignment="1">
      <alignment horizontal="left" vertical="top"/>
    </xf>
    <xf numFmtId="174" fontId="39" fillId="0" borderId="10" xfId="42" applyNumberFormat="1" applyFont="1" applyBorder="1" applyAlignment="1">
      <alignment horizontal="left" vertical="top"/>
    </xf>
    <xf numFmtId="174" fontId="39" fillId="0" borderId="13" xfId="42" applyNumberFormat="1" applyFont="1" applyBorder="1" applyAlignment="1">
      <alignment horizontal="left" vertical="top"/>
    </xf>
    <xf numFmtId="174" fontId="2" fillId="0" borderId="16" xfId="42" applyNumberFormat="1" applyFont="1" applyBorder="1" applyAlignment="1">
      <alignment horizontal="left" vertical="top"/>
    </xf>
    <xf numFmtId="174" fontId="39" fillId="0" borderId="12" xfId="42" applyNumberFormat="1" applyFont="1" applyBorder="1" applyAlignment="1">
      <alignment horizontal="left" vertical="top"/>
    </xf>
    <xf numFmtId="174" fontId="2" fillId="0" borderId="11" xfId="42" applyNumberFormat="1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22">
      <selection activeCell="H42" sqref="H42"/>
    </sheetView>
  </sheetViews>
  <sheetFormatPr defaultColWidth="8.8515625" defaultRowHeight="14.25" customHeight="1"/>
  <cols>
    <col min="1" max="1" width="4.00390625" style="0" customWidth="1"/>
    <col min="2" max="2" width="28.00390625" style="0" customWidth="1"/>
    <col min="3" max="3" width="44.421875" style="0" customWidth="1"/>
    <col min="4" max="4" width="12.28125" style="0" bestFit="1" customWidth="1"/>
    <col min="5" max="5" width="7.7109375" style="0" customWidth="1"/>
    <col min="6" max="6" width="6.00390625" style="0" customWidth="1"/>
    <col min="7" max="7" width="12.421875" style="0" customWidth="1"/>
    <col min="8" max="8" width="13.28125" style="69" bestFit="1" customWidth="1"/>
    <col min="9" max="9" width="21.57421875" style="68" bestFit="1" customWidth="1"/>
  </cols>
  <sheetData>
    <row r="1" spans="1:7" ht="21.75" customHeight="1">
      <c r="A1" s="60" t="s">
        <v>103</v>
      </c>
      <c r="B1" s="61"/>
      <c r="C1" s="61"/>
      <c r="D1" s="61"/>
      <c r="E1" s="61"/>
      <c r="F1" s="61"/>
      <c r="G1" s="61"/>
    </row>
    <row r="3" spans="1:9" ht="14.25" customHeight="1">
      <c r="A3" s="10" t="s">
        <v>0</v>
      </c>
      <c r="B3" s="11" t="s">
        <v>59</v>
      </c>
      <c r="C3" s="11" t="s">
        <v>60</v>
      </c>
      <c r="D3" s="11" t="s">
        <v>61</v>
      </c>
      <c r="E3" s="10" t="s">
        <v>62</v>
      </c>
      <c r="F3" s="10" t="s">
        <v>63</v>
      </c>
      <c r="G3" s="11" t="s">
        <v>64</v>
      </c>
      <c r="H3" s="66" t="s">
        <v>111</v>
      </c>
      <c r="I3" s="70"/>
    </row>
    <row r="4" spans="1:7" ht="14.25" customHeight="1">
      <c r="A4" s="48" t="s">
        <v>12</v>
      </c>
      <c r="B4" s="33" t="s">
        <v>13</v>
      </c>
      <c r="C4" s="11"/>
      <c r="D4" s="11"/>
      <c r="E4" s="10"/>
      <c r="F4" s="10"/>
      <c r="G4" s="11"/>
    </row>
    <row r="5" spans="1:8" ht="14.25" customHeight="1">
      <c r="A5" s="45">
        <v>1</v>
      </c>
      <c r="B5" s="13" t="s">
        <v>87</v>
      </c>
      <c r="C5" s="13" t="s">
        <v>71</v>
      </c>
      <c r="D5" s="12">
        <v>1</v>
      </c>
      <c r="E5" s="12">
        <v>1000</v>
      </c>
      <c r="F5" s="12">
        <v>50</v>
      </c>
      <c r="G5" s="75">
        <f>E5*F5</f>
        <v>50000</v>
      </c>
      <c r="H5" s="71">
        <f>700*50</f>
        <v>35000</v>
      </c>
    </row>
    <row r="6" spans="1:8" ht="14.25" customHeight="1">
      <c r="A6" s="45">
        <v>2</v>
      </c>
      <c r="B6" s="13" t="s">
        <v>68</v>
      </c>
      <c r="C6" s="13" t="s">
        <v>90</v>
      </c>
      <c r="D6" s="12" t="s">
        <v>1</v>
      </c>
      <c r="E6" s="12">
        <v>600</v>
      </c>
      <c r="F6" s="12">
        <v>22</v>
      </c>
      <c r="G6" s="75">
        <f aca="true" t="shared" si="0" ref="G6:G48">E6*F6</f>
        <v>13200</v>
      </c>
      <c r="H6" s="71"/>
    </row>
    <row r="7" spans="1:8" ht="14.25" customHeight="1">
      <c r="A7" s="45">
        <v>3</v>
      </c>
      <c r="B7" s="13" t="s">
        <v>69</v>
      </c>
      <c r="C7" s="13" t="s">
        <v>105</v>
      </c>
      <c r="D7" s="12" t="s">
        <v>2</v>
      </c>
      <c r="E7" s="12">
        <f>20*3*300</f>
        <v>18000</v>
      </c>
      <c r="F7" s="12">
        <v>30</v>
      </c>
      <c r="G7" s="75">
        <f t="shared" si="0"/>
        <v>540000</v>
      </c>
      <c r="H7" s="71">
        <f>19800*35</f>
        <v>693000</v>
      </c>
    </row>
    <row r="8" spans="1:8" ht="14.25" customHeight="1">
      <c r="A8" s="45">
        <v>4</v>
      </c>
      <c r="B8" s="13" t="s">
        <v>88</v>
      </c>
      <c r="C8" s="13" t="s">
        <v>72</v>
      </c>
      <c r="D8" s="12" t="s">
        <v>2</v>
      </c>
      <c r="E8" s="12">
        <f>20*1*250</f>
        <v>5000</v>
      </c>
      <c r="F8" s="12">
        <v>20</v>
      </c>
      <c r="G8" s="75">
        <f t="shared" si="0"/>
        <v>100000</v>
      </c>
      <c r="H8" s="71">
        <f>5720*15</f>
        <v>85800</v>
      </c>
    </row>
    <row r="9" spans="1:8" ht="14.25" customHeight="1">
      <c r="A9" s="45">
        <v>5</v>
      </c>
      <c r="B9" s="13" t="s">
        <v>89</v>
      </c>
      <c r="C9" s="13" t="s">
        <v>106</v>
      </c>
      <c r="D9" s="12" t="s">
        <v>2</v>
      </c>
      <c r="E9" s="12">
        <v>1650</v>
      </c>
      <c r="F9" s="12">
        <v>30</v>
      </c>
      <c r="G9" s="75">
        <f t="shared" si="0"/>
        <v>49500</v>
      </c>
      <c r="H9" s="71"/>
    </row>
    <row r="10" spans="1:8" ht="14.25" customHeight="1">
      <c r="A10" s="45">
        <v>6</v>
      </c>
      <c r="B10" s="13" t="s">
        <v>91</v>
      </c>
      <c r="C10" s="13" t="s">
        <v>92</v>
      </c>
      <c r="D10" s="12" t="s">
        <v>2</v>
      </c>
      <c r="E10" s="12">
        <v>2500</v>
      </c>
      <c r="F10" s="12">
        <v>30</v>
      </c>
      <c r="G10" s="75">
        <f t="shared" si="0"/>
        <v>75000</v>
      </c>
      <c r="H10" s="71">
        <f>5000*11</f>
        <v>55000</v>
      </c>
    </row>
    <row r="11" spans="1:8" ht="14.25" customHeight="1">
      <c r="A11" s="45">
        <v>7</v>
      </c>
      <c r="B11" s="13" t="s">
        <v>3</v>
      </c>
      <c r="C11" s="13" t="s">
        <v>107</v>
      </c>
      <c r="D11" s="12" t="s">
        <v>2</v>
      </c>
      <c r="E11" s="12">
        <v>1000</v>
      </c>
      <c r="F11" s="12">
        <v>50</v>
      </c>
      <c r="G11" s="75">
        <f t="shared" si="0"/>
        <v>50000</v>
      </c>
      <c r="H11" s="71"/>
    </row>
    <row r="12" spans="1:8" ht="14.25" customHeight="1">
      <c r="A12" s="45">
        <v>8</v>
      </c>
      <c r="B12" s="13" t="s">
        <v>73</v>
      </c>
      <c r="C12" s="13" t="s">
        <v>74</v>
      </c>
      <c r="D12" s="12" t="s">
        <v>4</v>
      </c>
      <c r="E12" s="12">
        <v>1000</v>
      </c>
      <c r="F12" s="12">
        <v>12</v>
      </c>
      <c r="G12" s="75">
        <f t="shared" si="0"/>
        <v>12000</v>
      </c>
      <c r="H12" s="71"/>
    </row>
    <row r="13" spans="1:8" ht="14.25" customHeight="1">
      <c r="A13" s="45">
        <v>9</v>
      </c>
      <c r="B13" s="13" t="s">
        <v>70</v>
      </c>
      <c r="C13" s="13" t="s">
        <v>5</v>
      </c>
      <c r="D13" s="12" t="s">
        <v>6</v>
      </c>
      <c r="E13" s="12">
        <v>2500</v>
      </c>
      <c r="F13" s="12">
        <v>4</v>
      </c>
      <c r="G13" s="75">
        <f t="shared" si="0"/>
        <v>10000</v>
      </c>
      <c r="H13" s="71"/>
    </row>
    <row r="14" spans="1:8" ht="14.25" customHeight="1">
      <c r="A14" s="45">
        <v>10</v>
      </c>
      <c r="B14" s="13" t="s">
        <v>7</v>
      </c>
      <c r="C14" s="13" t="s">
        <v>108</v>
      </c>
      <c r="D14" s="12" t="s">
        <v>2</v>
      </c>
      <c r="E14" s="12">
        <v>500</v>
      </c>
      <c r="F14" s="12">
        <v>50</v>
      </c>
      <c r="G14" s="75">
        <f t="shared" si="0"/>
        <v>25000</v>
      </c>
      <c r="H14" s="71"/>
    </row>
    <row r="15" spans="1:8" ht="14.25" customHeight="1">
      <c r="A15" s="45">
        <v>11</v>
      </c>
      <c r="B15" s="13" t="s">
        <v>8</v>
      </c>
      <c r="C15" s="13" t="s">
        <v>9</v>
      </c>
      <c r="D15" s="12" t="s">
        <v>10</v>
      </c>
      <c r="E15" s="12">
        <v>5000</v>
      </c>
      <c r="F15" s="12">
        <v>12</v>
      </c>
      <c r="G15" s="75">
        <f t="shared" si="0"/>
        <v>60000</v>
      </c>
      <c r="H15" s="71"/>
    </row>
    <row r="16" spans="1:8" ht="14.25" customHeight="1">
      <c r="A16" s="45">
        <v>12</v>
      </c>
      <c r="B16" s="15" t="s">
        <v>75</v>
      </c>
      <c r="C16" s="15" t="s">
        <v>109</v>
      </c>
      <c r="D16" s="14" t="s">
        <v>27</v>
      </c>
      <c r="E16" s="12">
        <v>2600</v>
      </c>
      <c r="F16" s="12">
        <v>8</v>
      </c>
      <c r="G16" s="75">
        <f t="shared" si="0"/>
        <v>20800</v>
      </c>
      <c r="H16" s="71">
        <f>500*11</f>
        <v>5500</v>
      </c>
    </row>
    <row r="17" spans="1:8" ht="14.25" customHeight="1">
      <c r="A17" s="45">
        <v>13</v>
      </c>
      <c r="B17" s="13" t="s">
        <v>93</v>
      </c>
      <c r="C17" s="13" t="s">
        <v>76</v>
      </c>
      <c r="D17" s="12" t="s">
        <v>11</v>
      </c>
      <c r="E17" s="12">
        <v>330</v>
      </c>
      <c r="F17" s="12">
        <v>250</v>
      </c>
      <c r="G17" s="75">
        <f t="shared" si="0"/>
        <v>82500</v>
      </c>
      <c r="H17" s="71"/>
    </row>
    <row r="18" spans="1:8" ht="14.25" customHeight="1">
      <c r="A18" s="45">
        <v>14</v>
      </c>
      <c r="B18" s="13" t="s">
        <v>25</v>
      </c>
      <c r="C18" s="13" t="s">
        <v>94</v>
      </c>
      <c r="D18" s="12" t="s">
        <v>26</v>
      </c>
      <c r="E18" s="12">
        <v>2700</v>
      </c>
      <c r="F18" s="12">
        <v>4</v>
      </c>
      <c r="G18" s="75">
        <f t="shared" si="0"/>
        <v>10800</v>
      </c>
      <c r="H18" s="71"/>
    </row>
    <row r="19" spans="1:8" ht="14.25" customHeight="1">
      <c r="A19" s="45">
        <v>15</v>
      </c>
      <c r="B19" s="13" t="s">
        <v>77</v>
      </c>
      <c r="C19" s="13" t="s">
        <v>110</v>
      </c>
      <c r="D19" s="12" t="s">
        <v>27</v>
      </c>
      <c r="E19" s="12">
        <v>550</v>
      </c>
      <c r="F19" s="12">
        <v>60</v>
      </c>
      <c r="G19" s="75">
        <f t="shared" si="0"/>
        <v>33000</v>
      </c>
      <c r="H19" s="71"/>
    </row>
    <row r="20" spans="1:8" ht="14.25" customHeight="1">
      <c r="A20" s="45">
        <v>16</v>
      </c>
      <c r="B20" s="13" t="s">
        <v>31</v>
      </c>
      <c r="C20" s="13" t="s">
        <v>95</v>
      </c>
      <c r="D20" s="12" t="s">
        <v>32</v>
      </c>
      <c r="E20" s="12">
        <v>3000</v>
      </c>
      <c r="F20" s="12">
        <v>18</v>
      </c>
      <c r="G20" s="75">
        <f t="shared" si="0"/>
        <v>54000</v>
      </c>
      <c r="H20" s="71"/>
    </row>
    <row r="21" spans="1:8" ht="14.25" customHeight="1" thickBot="1">
      <c r="A21" s="45">
        <v>17</v>
      </c>
      <c r="B21" s="17" t="s">
        <v>33</v>
      </c>
      <c r="C21" s="13" t="s">
        <v>78</v>
      </c>
      <c r="D21" s="16" t="s">
        <v>79</v>
      </c>
      <c r="E21" s="16">
        <v>5000</v>
      </c>
      <c r="F21" s="16">
        <v>12</v>
      </c>
      <c r="G21" s="76">
        <f t="shared" si="0"/>
        <v>60000</v>
      </c>
      <c r="H21" s="71"/>
    </row>
    <row r="22" spans="1:8" ht="14.25" customHeight="1" thickBot="1">
      <c r="A22" s="18"/>
      <c r="B22" s="56" t="s">
        <v>14</v>
      </c>
      <c r="C22" s="57"/>
      <c r="D22" s="19"/>
      <c r="E22" s="19"/>
      <c r="F22" s="19"/>
      <c r="G22" s="77">
        <f>SUM(G5:G21)</f>
        <v>1245800</v>
      </c>
      <c r="H22" s="71">
        <f>SUM(H5:H21)</f>
        <v>874300</v>
      </c>
    </row>
    <row r="23" spans="1:8" ht="14.25" customHeight="1">
      <c r="A23" s="27"/>
      <c r="B23" s="28"/>
      <c r="C23" s="28"/>
      <c r="D23" s="27"/>
      <c r="E23" s="27"/>
      <c r="F23" s="27"/>
      <c r="G23" s="29"/>
      <c r="H23" s="71"/>
    </row>
    <row r="24" spans="1:8" ht="14.25" customHeight="1">
      <c r="A24" s="48" t="s">
        <v>34</v>
      </c>
      <c r="B24" s="33" t="s">
        <v>15</v>
      </c>
      <c r="C24" s="67"/>
      <c r="D24" s="12"/>
      <c r="E24" s="12"/>
      <c r="F24" s="12"/>
      <c r="G24" s="22"/>
      <c r="H24" s="71"/>
    </row>
    <row r="25" spans="1:8" ht="14.25" customHeight="1">
      <c r="A25" s="45">
        <v>1</v>
      </c>
      <c r="B25" s="20" t="s">
        <v>16</v>
      </c>
      <c r="C25" s="21"/>
      <c r="D25" s="12"/>
      <c r="E25" s="12"/>
      <c r="F25" s="12"/>
      <c r="G25" s="22"/>
      <c r="H25" s="71"/>
    </row>
    <row r="26" spans="1:8" ht="14.25" customHeight="1">
      <c r="A26" s="45">
        <v>1.1</v>
      </c>
      <c r="B26" s="13" t="s">
        <v>17</v>
      </c>
      <c r="C26" s="13" t="s">
        <v>18</v>
      </c>
      <c r="D26" s="12" t="s">
        <v>19</v>
      </c>
      <c r="E26" s="12">
        <v>12500</v>
      </c>
      <c r="F26" s="12">
        <v>12</v>
      </c>
      <c r="G26" s="75">
        <f t="shared" si="0"/>
        <v>150000</v>
      </c>
      <c r="H26" s="71">
        <f>1*27600*12</f>
        <v>331200</v>
      </c>
    </row>
    <row r="27" spans="1:8" ht="14.25" customHeight="1">
      <c r="A27" s="45">
        <v>1.2</v>
      </c>
      <c r="B27" s="13" t="s">
        <v>20</v>
      </c>
      <c r="C27" s="13" t="s">
        <v>84</v>
      </c>
      <c r="D27" s="12" t="s">
        <v>19</v>
      </c>
      <c r="E27" s="12">
        <f>12000*6</f>
        <v>72000</v>
      </c>
      <c r="F27" s="12">
        <v>12</v>
      </c>
      <c r="G27" s="75">
        <f t="shared" si="0"/>
        <v>864000</v>
      </c>
      <c r="H27" s="71">
        <f>5*8500*12</f>
        <v>510000</v>
      </c>
    </row>
    <row r="28" spans="1:8" ht="14.25" customHeight="1">
      <c r="A28" s="45">
        <v>1.3</v>
      </c>
      <c r="B28" s="13" t="s">
        <v>80</v>
      </c>
      <c r="C28" s="13" t="s">
        <v>81</v>
      </c>
      <c r="D28" s="12" t="s">
        <v>79</v>
      </c>
      <c r="E28" s="12">
        <v>7500</v>
      </c>
      <c r="F28" s="12">
        <v>12</v>
      </c>
      <c r="G28" s="75">
        <f t="shared" si="0"/>
        <v>90000</v>
      </c>
      <c r="H28" s="71">
        <f>1*12000*12</f>
        <v>144000</v>
      </c>
    </row>
    <row r="29" spans="1:8" ht="14.25" customHeight="1">
      <c r="A29" s="45">
        <v>1.4</v>
      </c>
      <c r="B29" s="13" t="s">
        <v>96</v>
      </c>
      <c r="C29" s="13" t="s">
        <v>82</v>
      </c>
      <c r="D29" s="12" t="s">
        <v>79</v>
      </c>
      <c r="E29" s="12">
        <v>15000</v>
      </c>
      <c r="F29" s="12">
        <v>12</v>
      </c>
      <c r="G29" s="75">
        <f t="shared" si="0"/>
        <v>180000</v>
      </c>
      <c r="H29" s="71">
        <f>4*3700*12</f>
        <v>177600</v>
      </c>
    </row>
    <row r="30" spans="1:8" ht="14.25" customHeight="1">
      <c r="A30" s="45">
        <v>1.5</v>
      </c>
      <c r="B30" s="13" t="s">
        <v>21</v>
      </c>
      <c r="C30" s="13" t="s">
        <v>22</v>
      </c>
      <c r="D30" s="12" t="s">
        <v>23</v>
      </c>
      <c r="E30" s="12">
        <v>300</v>
      </c>
      <c r="F30" s="12">
        <f>55*3</f>
        <v>165</v>
      </c>
      <c r="G30" s="75">
        <f t="shared" si="0"/>
        <v>49500</v>
      </c>
      <c r="H30" s="71"/>
    </row>
    <row r="31" spans="1:8" ht="14.25" customHeight="1">
      <c r="A31" s="45">
        <v>1.6</v>
      </c>
      <c r="B31" s="13" t="s">
        <v>24</v>
      </c>
      <c r="C31" s="13" t="s">
        <v>22</v>
      </c>
      <c r="D31" s="12" t="s">
        <v>23</v>
      </c>
      <c r="E31" s="12">
        <v>300</v>
      </c>
      <c r="F31" s="12">
        <f>55*3</f>
        <v>165</v>
      </c>
      <c r="G31" s="75">
        <f t="shared" si="0"/>
        <v>49500</v>
      </c>
      <c r="H31" s="71"/>
    </row>
    <row r="32" spans="1:8" ht="14.25" customHeight="1">
      <c r="A32" s="45">
        <v>2</v>
      </c>
      <c r="B32" s="13" t="s">
        <v>28</v>
      </c>
      <c r="C32" s="13" t="s">
        <v>30</v>
      </c>
      <c r="D32" s="12"/>
      <c r="E32" s="12"/>
      <c r="F32" s="12"/>
      <c r="G32" s="75">
        <f>SUM(G26:G31)*5%</f>
        <v>69150</v>
      </c>
      <c r="H32" s="71">
        <f>7000*11</f>
        <v>77000</v>
      </c>
    </row>
    <row r="33" spans="1:8" ht="14.25" customHeight="1">
      <c r="A33" s="45">
        <v>3</v>
      </c>
      <c r="B33" s="13" t="s">
        <v>29</v>
      </c>
      <c r="C33" s="13" t="s">
        <v>85</v>
      </c>
      <c r="D33" s="12" t="s">
        <v>26</v>
      </c>
      <c r="E33" s="12">
        <v>2000</v>
      </c>
      <c r="F33" s="12">
        <v>12</v>
      </c>
      <c r="G33" s="75">
        <f>F33*E33</f>
        <v>24000</v>
      </c>
      <c r="H33" s="71">
        <f>5000*3</f>
        <v>15000</v>
      </c>
    </row>
    <row r="34" spans="1:9" ht="14.25" customHeight="1" thickBot="1">
      <c r="A34" s="23"/>
      <c r="B34" s="24"/>
      <c r="C34" s="25"/>
      <c r="D34" s="16"/>
      <c r="E34" s="16"/>
      <c r="F34" s="16"/>
      <c r="G34" s="76"/>
      <c r="H34" s="69">
        <f>4000*12</f>
        <v>48000</v>
      </c>
      <c r="I34" s="68" t="s">
        <v>116</v>
      </c>
    </row>
    <row r="35" spans="1:8" ht="14.25" customHeight="1">
      <c r="A35" s="54"/>
      <c r="B35" s="63" t="s">
        <v>66</v>
      </c>
      <c r="C35" s="64"/>
      <c r="D35" s="64"/>
      <c r="E35" s="64"/>
      <c r="F35" s="65"/>
      <c r="G35" s="78">
        <f>SUM(G26:G33)</f>
        <v>1476150</v>
      </c>
      <c r="H35" s="74">
        <f>SUM(H26:H34)</f>
        <v>1302800</v>
      </c>
    </row>
    <row r="36" spans="1:8" ht="14.25" customHeight="1">
      <c r="A36" s="12"/>
      <c r="B36" s="62" t="s">
        <v>104</v>
      </c>
      <c r="C36" s="62"/>
      <c r="D36" s="62"/>
      <c r="E36" s="62"/>
      <c r="F36" s="62"/>
      <c r="G36" s="79">
        <f>G35+G22</f>
        <v>2721950</v>
      </c>
      <c r="H36" s="71">
        <f>SUM(H35+H22)</f>
        <v>2177100</v>
      </c>
    </row>
    <row r="37" spans="1:7" ht="14.25" customHeight="1">
      <c r="A37" s="7"/>
      <c r="B37" s="8"/>
      <c r="C37" s="8"/>
      <c r="D37" s="7"/>
      <c r="E37" s="7"/>
      <c r="F37" s="26"/>
      <c r="G37" s="80"/>
    </row>
    <row r="38" spans="1:7" ht="14.25" customHeight="1">
      <c r="A38" s="49" t="s">
        <v>35</v>
      </c>
      <c r="B38" s="6" t="s">
        <v>36</v>
      </c>
      <c r="C38" s="4"/>
      <c r="D38" s="3"/>
      <c r="E38" s="3"/>
      <c r="F38" s="2"/>
      <c r="G38" s="81"/>
    </row>
    <row r="39" spans="1:9" ht="14.25" customHeight="1">
      <c r="A39" s="46">
        <v>1</v>
      </c>
      <c r="B39" s="31" t="s">
        <v>37</v>
      </c>
      <c r="C39" s="31" t="s">
        <v>38</v>
      </c>
      <c r="D39" s="30" t="s">
        <v>39</v>
      </c>
      <c r="E39" s="30">
        <v>7500</v>
      </c>
      <c r="F39" s="30">
        <v>1</v>
      </c>
      <c r="G39" s="82">
        <f t="shared" si="0"/>
        <v>7500</v>
      </c>
      <c r="H39" s="69">
        <f>600*35</f>
        <v>21000</v>
      </c>
      <c r="I39" s="68" t="s">
        <v>114</v>
      </c>
    </row>
    <row r="40" spans="1:9" ht="14.25" customHeight="1">
      <c r="A40" s="46">
        <v>2</v>
      </c>
      <c r="B40" s="32" t="s">
        <v>40</v>
      </c>
      <c r="C40" s="32" t="s">
        <v>41</v>
      </c>
      <c r="D40" s="30" t="s">
        <v>42</v>
      </c>
      <c r="E40" s="30">
        <v>6500</v>
      </c>
      <c r="F40" s="30">
        <v>20</v>
      </c>
      <c r="G40" s="82">
        <f t="shared" si="0"/>
        <v>130000</v>
      </c>
      <c r="H40" s="69">
        <f>7500*2</f>
        <v>15000</v>
      </c>
      <c r="I40" s="68" t="s">
        <v>112</v>
      </c>
    </row>
    <row r="41" spans="1:9" ht="14.25" customHeight="1">
      <c r="A41" s="46">
        <v>3</v>
      </c>
      <c r="B41" s="32" t="s">
        <v>43</v>
      </c>
      <c r="C41" s="32"/>
      <c r="D41" s="30" t="s">
        <v>44</v>
      </c>
      <c r="E41" s="30">
        <v>6000</v>
      </c>
      <c r="F41" s="30">
        <v>1</v>
      </c>
      <c r="G41" s="82">
        <f t="shared" si="0"/>
        <v>6000</v>
      </c>
      <c r="H41" s="69">
        <f>7500</f>
        <v>7500</v>
      </c>
      <c r="I41" s="68" t="s">
        <v>115</v>
      </c>
    </row>
    <row r="42" spans="1:8" ht="14.25" customHeight="1">
      <c r="A42" s="46">
        <v>4</v>
      </c>
      <c r="B42" s="32" t="s">
        <v>45</v>
      </c>
      <c r="C42" s="32" t="s">
        <v>97</v>
      </c>
      <c r="D42" s="30" t="s">
        <v>44</v>
      </c>
      <c r="E42" s="30">
        <v>25000</v>
      </c>
      <c r="F42" s="30">
        <v>1</v>
      </c>
      <c r="G42" s="82">
        <f t="shared" si="0"/>
        <v>25000</v>
      </c>
      <c r="H42" s="69">
        <v>30000</v>
      </c>
    </row>
    <row r="43" spans="1:7" ht="14.25" customHeight="1">
      <c r="A43" s="46">
        <v>5</v>
      </c>
      <c r="B43" s="32" t="s">
        <v>46</v>
      </c>
      <c r="C43" s="32" t="s">
        <v>83</v>
      </c>
      <c r="D43" s="30" t="s">
        <v>44</v>
      </c>
      <c r="E43" s="30">
        <v>50000</v>
      </c>
      <c r="F43" s="30">
        <v>1</v>
      </c>
      <c r="G43" s="82">
        <f t="shared" si="0"/>
        <v>50000</v>
      </c>
    </row>
    <row r="44" spans="1:7" ht="14.25" customHeight="1">
      <c r="A44" s="46">
        <v>6</v>
      </c>
      <c r="B44" s="32" t="s">
        <v>47</v>
      </c>
      <c r="C44" s="32" t="s">
        <v>48</v>
      </c>
      <c r="D44" s="30" t="s">
        <v>44</v>
      </c>
      <c r="E44" s="30">
        <v>10000</v>
      </c>
      <c r="F44" s="30">
        <v>1</v>
      </c>
      <c r="G44" s="82">
        <f t="shared" si="0"/>
        <v>10000</v>
      </c>
    </row>
    <row r="45" spans="1:7" ht="14.25" customHeight="1">
      <c r="A45" s="46">
        <v>7</v>
      </c>
      <c r="B45" s="32" t="s">
        <v>49</v>
      </c>
      <c r="C45" s="32" t="s">
        <v>98</v>
      </c>
      <c r="D45" s="30" t="s">
        <v>44</v>
      </c>
      <c r="E45" s="30">
        <v>15000</v>
      </c>
      <c r="F45" s="30">
        <v>1</v>
      </c>
      <c r="G45" s="82">
        <f t="shared" si="0"/>
        <v>15000</v>
      </c>
    </row>
    <row r="46" spans="1:9" ht="14.25" customHeight="1">
      <c r="A46" s="46">
        <v>8</v>
      </c>
      <c r="B46" s="32" t="s">
        <v>50</v>
      </c>
      <c r="C46" s="32" t="s">
        <v>51</v>
      </c>
      <c r="D46" s="30" t="s">
        <v>52</v>
      </c>
      <c r="E46" s="30">
        <v>100000</v>
      </c>
      <c r="F46" s="30">
        <v>3</v>
      </c>
      <c r="G46" s="82">
        <f t="shared" si="0"/>
        <v>300000</v>
      </c>
      <c r="H46" s="69">
        <f>55000</f>
        <v>55000</v>
      </c>
      <c r="I46" s="68" t="s">
        <v>113</v>
      </c>
    </row>
    <row r="47" spans="1:7" ht="14.25" customHeight="1">
      <c r="A47" s="46">
        <v>9</v>
      </c>
      <c r="B47" s="32" t="s">
        <v>53</v>
      </c>
      <c r="C47" s="32" t="s">
        <v>67</v>
      </c>
      <c r="D47" s="30"/>
      <c r="E47" s="30"/>
      <c r="F47" s="30"/>
      <c r="G47" s="82">
        <v>150000</v>
      </c>
    </row>
    <row r="48" spans="1:7" ht="14.25" customHeight="1" thickBot="1">
      <c r="A48" s="47">
        <v>10</v>
      </c>
      <c r="B48" s="35" t="s">
        <v>54</v>
      </c>
      <c r="C48" s="35" t="s">
        <v>55</v>
      </c>
      <c r="D48" s="34" t="s">
        <v>56</v>
      </c>
      <c r="E48" s="34">
        <v>25000</v>
      </c>
      <c r="F48" s="34">
        <v>2</v>
      </c>
      <c r="G48" s="83">
        <f t="shared" si="0"/>
        <v>50000</v>
      </c>
    </row>
    <row r="49" spans="1:8" ht="14.25" customHeight="1" thickBot="1">
      <c r="A49" s="52"/>
      <c r="B49" s="56" t="s">
        <v>65</v>
      </c>
      <c r="C49" s="57"/>
      <c r="D49" s="53"/>
      <c r="E49" s="53"/>
      <c r="F49" s="53"/>
      <c r="G49" s="77">
        <f>SUM(G39:G48)</f>
        <v>743500</v>
      </c>
      <c r="H49" s="73">
        <f>SUM(H39:H48)</f>
        <v>128500</v>
      </c>
    </row>
    <row r="50" spans="1:8" ht="14.25" customHeight="1" thickBot="1">
      <c r="A50" s="52"/>
      <c r="B50" s="56" t="s">
        <v>101</v>
      </c>
      <c r="C50" s="57"/>
      <c r="D50" s="53"/>
      <c r="E50" s="53"/>
      <c r="F50" s="53"/>
      <c r="G50" s="77">
        <f>G36+G49</f>
        <v>3465450</v>
      </c>
      <c r="H50" s="73">
        <f>H49+H36</f>
        <v>2305600</v>
      </c>
    </row>
    <row r="51" spans="1:8" ht="14.25" customHeight="1" thickBot="1">
      <c r="A51" s="38"/>
      <c r="B51" s="39"/>
      <c r="C51" s="40"/>
      <c r="D51" s="41"/>
      <c r="E51" s="38"/>
      <c r="F51" s="41"/>
      <c r="G51" s="84"/>
      <c r="H51" s="72"/>
    </row>
    <row r="52" spans="1:8" ht="14.25" customHeight="1" thickBot="1">
      <c r="A52" s="50" t="s">
        <v>57</v>
      </c>
      <c r="B52" s="43" t="s">
        <v>58</v>
      </c>
      <c r="C52" s="44" t="s">
        <v>100</v>
      </c>
      <c r="D52" s="36"/>
      <c r="E52" s="37"/>
      <c r="F52" s="36"/>
      <c r="G52" s="77">
        <f>G50*0.06</f>
        <v>207927</v>
      </c>
      <c r="H52" s="72">
        <f>7%*H50</f>
        <v>161392.00000000003</v>
      </c>
    </row>
    <row r="53" spans="1:7" ht="14.25" customHeight="1">
      <c r="A53" s="51" t="s">
        <v>99</v>
      </c>
      <c r="B53" s="42" t="s">
        <v>86</v>
      </c>
      <c r="C53" s="8"/>
      <c r="D53" s="26"/>
      <c r="E53" s="26"/>
      <c r="F53" s="26"/>
      <c r="G53" s="85">
        <v>26623</v>
      </c>
    </row>
    <row r="54" spans="1:8" ht="14.25" customHeight="1" thickBot="1">
      <c r="A54" s="5"/>
      <c r="B54" s="58" t="s">
        <v>102</v>
      </c>
      <c r="C54" s="59"/>
      <c r="D54" s="5"/>
      <c r="E54" s="5"/>
      <c r="F54" s="5"/>
      <c r="G54" s="86">
        <f>G50+G52+G53</f>
        <v>3700000</v>
      </c>
      <c r="H54" s="72">
        <f>H53+H52+H50</f>
        <v>2466992</v>
      </c>
    </row>
    <row r="55" spans="1:7" ht="14.25" customHeight="1" thickTop="1">
      <c r="A55" s="1"/>
      <c r="B55" s="1"/>
      <c r="C55" s="1"/>
      <c r="D55" s="1"/>
      <c r="E55" s="1"/>
      <c r="F55" s="1"/>
      <c r="G55" s="1"/>
    </row>
    <row r="56" spans="1:7" ht="14.25" customHeight="1">
      <c r="A56" s="1"/>
      <c r="B56" s="1"/>
      <c r="C56" s="1"/>
      <c r="D56" s="1"/>
      <c r="E56" s="1"/>
      <c r="F56" s="1"/>
      <c r="G56" s="55"/>
    </row>
    <row r="57" ht="14.25" customHeight="1">
      <c r="G57" s="9"/>
    </row>
  </sheetData>
  <sheetProtection/>
  <mergeCells count="7">
    <mergeCell ref="B50:C50"/>
    <mergeCell ref="B54:C54"/>
    <mergeCell ref="A1:G1"/>
    <mergeCell ref="B49:C49"/>
    <mergeCell ref="B22:C22"/>
    <mergeCell ref="B36:F36"/>
    <mergeCell ref="B35:F35"/>
  </mergeCells>
  <printOptions/>
  <pageMargins left="0.71" right="0.27" top="1.38" bottom="1.23" header="0.17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timbaktu collective</dc:creator>
  <cp:keywords/>
  <dc:description/>
  <cp:lastModifiedBy>thkumar</cp:lastModifiedBy>
  <cp:lastPrinted>2014-06-09T11:15:43Z</cp:lastPrinted>
  <dcterms:created xsi:type="dcterms:W3CDTF">2014-02-27T10:07:06Z</dcterms:created>
  <dcterms:modified xsi:type="dcterms:W3CDTF">2014-07-06T11:02:47Z</dcterms:modified>
  <cp:category/>
  <cp:version/>
  <cp:contentType/>
  <cp:contentStatus/>
</cp:coreProperties>
</file>