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880" windowHeight="5385"/>
  </bookViews>
  <sheets>
    <sheet name="other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D24" i="1"/>
  <c r="E33"/>
  <c r="F23"/>
  <c r="E25"/>
  <c r="F25" s="1"/>
  <c r="E43"/>
  <c r="E32"/>
  <c r="E31"/>
  <c r="E29"/>
  <c r="E24"/>
  <c r="F32"/>
  <c r="F31"/>
  <c r="F20"/>
  <c r="E19"/>
  <c r="D38"/>
  <c r="E38" s="1"/>
  <c r="F38" s="1"/>
  <c r="D45" l="1"/>
  <c r="E45" l="1"/>
  <c r="F45" s="1"/>
  <c r="D39"/>
  <c r="E39" s="1"/>
  <c r="D27" l="1"/>
  <c r="E27" s="1"/>
  <c r="D36" l="1"/>
  <c r="F36" s="1"/>
  <c r="D29"/>
  <c r="F29" s="1"/>
  <c r="D28"/>
  <c r="F28" s="1"/>
  <c r="D43"/>
  <c r="F43" s="1"/>
  <c r="D42"/>
  <c r="E42" s="1"/>
  <c r="D41" l="1"/>
  <c r="F41" s="1"/>
  <c r="D40"/>
  <c r="E40" s="1"/>
  <c r="E46" s="1"/>
  <c r="F46" l="1"/>
  <c r="D44"/>
  <c r="F44" s="1"/>
  <c r="D16" l="1"/>
  <c r="D15"/>
  <c r="D14"/>
  <c r="D13"/>
  <c r="D12"/>
  <c r="D17"/>
  <c r="D46" s="1"/>
  <c r="D15" i="2" l="1"/>
  <c r="G15" s="1"/>
  <c r="G14"/>
  <c r="E14"/>
  <c r="D14"/>
  <c r="H14" s="1"/>
  <c r="D13"/>
  <c r="G13" s="1"/>
  <c r="G5"/>
  <c r="E5"/>
  <c r="D5"/>
  <c r="H5" s="1"/>
  <c r="F13" l="1"/>
  <c r="H13"/>
  <c r="F15"/>
  <c r="H15"/>
  <c r="F5"/>
  <c r="E13"/>
  <c r="F14"/>
  <c r="E15"/>
</calcChain>
</file>

<file path=xl/sharedStrings.xml><?xml version="1.0" encoding="utf-8"?>
<sst xmlns="http://schemas.openxmlformats.org/spreadsheetml/2006/main" count="81" uniqueCount="75">
  <si>
    <t>Communication</t>
  </si>
  <si>
    <t>Maintenance of Youth</t>
  </si>
  <si>
    <t>Clothing  / Footwear</t>
  </si>
  <si>
    <t>Hygiene exps.</t>
  </si>
  <si>
    <t>Housekeeping</t>
  </si>
  <si>
    <t>Travelling &amp; Conveyance</t>
  </si>
  <si>
    <t>Medical staff</t>
  </si>
  <si>
    <t>Doctor</t>
  </si>
  <si>
    <t>Co-ordinator</t>
  </si>
  <si>
    <t>Nurse-2</t>
  </si>
  <si>
    <t>Assistant</t>
  </si>
  <si>
    <t>Office Staff</t>
  </si>
  <si>
    <t>Assistant Director</t>
  </si>
  <si>
    <t>Accountant-2</t>
  </si>
  <si>
    <t>Store keeper</t>
  </si>
  <si>
    <t>Office Assistant</t>
  </si>
  <si>
    <t>Consultant</t>
  </si>
  <si>
    <t>CA</t>
  </si>
  <si>
    <t>Driver</t>
  </si>
  <si>
    <t>Director</t>
  </si>
  <si>
    <t>Tel &amp; Conveyance allowance</t>
  </si>
  <si>
    <t>Repair &amp; Maintenance</t>
  </si>
  <si>
    <t>Recreation</t>
  </si>
  <si>
    <t>Events &amp; festival exps.</t>
  </si>
  <si>
    <t>Camps &amp; Picnics</t>
  </si>
  <si>
    <t>Per month</t>
  </si>
  <si>
    <t>Total</t>
  </si>
  <si>
    <t>Rent</t>
  </si>
  <si>
    <t>Stipend</t>
  </si>
  <si>
    <t>Equipments &amp; Raw Material</t>
  </si>
  <si>
    <t>Rs. 2500*12</t>
  </si>
  <si>
    <t>Carpentry : 15 boys in 2 batches</t>
  </si>
  <si>
    <t>Rs.400*4months*15 youth</t>
  </si>
  <si>
    <t>Welding :  15 boys in 2 batches</t>
  </si>
  <si>
    <t>Screen printing : 15 boys in 2 batches</t>
  </si>
  <si>
    <t>Catering : 15 boys in 2 batches</t>
  </si>
  <si>
    <t>Housekeeping : 15 boys in 2 batches</t>
  </si>
  <si>
    <t>Centre /Vehicle / Computer Repair</t>
  </si>
  <si>
    <t>(Mediclaim for staff, audit fees, insurance premium, office stationery etc)</t>
  </si>
  <si>
    <t>Co-ordinators - 2</t>
  </si>
  <si>
    <t>Social Workers - 2</t>
  </si>
  <si>
    <t>Trainer - 5</t>
  </si>
  <si>
    <t>Director (Proportionate)</t>
  </si>
  <si>
    <t>Doctor/Medical Staff (Proportionate)</t>
  </si>
  <si>
    <t>Office Staff (Proportionate)</t>
  </si>
  <si>
    <t>No.</t>
  </si>
  <si>
    <t>Heads</t>
  </si>
  <si>
    <t>Details</t>
  </si>
  <si>
    <t>Other</t>
  </si>
  <si>
    <t xml:space="preserve">Grant </t>
  </si>
  <si>
    <t>in Rupees</t>
  </si>
  <si>
    <t>Sources</t>
  </si>
  <si>
    <t>Requested</t>
  </si>
  <si>
    <t>Medical &amp; Detox expenses</t>
  </si>
  <si>
    <t>Utilities (electricity, water bills etc)</t>
  </si>
  <si>
    <t>Rs. 9,750 * 12</t>
  </si>
  <si>
    <t>Rs. 3750 * 12</t>
  </si>
  <si>
    <t>Administrative exps (Proportionate)</t>
  </si>
  <si>
    <t>Vocational Training Activities</t>
  </si>
  <si>
    <t xml:space="preserve">                                                                                                  (One Year- 2011-2012)</t>
  </si>
  <si>
    <t>Fringe Benefit(10% of total salary)</t>
  </si>
  <si>
    <t>Salary / Honorarium</t>
  </si>
  <si>
    <t>Rs. 80,000* 12</t>
  </si>
  <si>
    <t>Fuel for vehicle</t>
  </si>
  <si>
    <t>Repatriation of the boys</t>
  </si>
  <si>
    <t>Rs. 15,600 *2 *  12</t>
  </si>
  <si>
    <t xml:space="preserve">                      BUDGET FOR VOCATIONAL TRAINING PROJECT FOR 80 DRUG USING STREET YOUTH IN A RESIDENTIAL SET UP</t>
  </si>
  <si>
    <t>Rs. 4,800 * 2 * 12</t>
  </si>
  <si>
    <t>Rs. 5,880 * 5*12</t>
  </si>
  <si>
    <t>Rs. 2,000 * 12</t>
  </si>
  <si>
    <t>Rs. 3,500 * 12</t>
  </si>
  <si>
    <t>Rs. 3,500*12</t>
  </si>
  <si>
    <t xml:space="preserve">Food &amp; Nutrition  </t>
  </si>
  <si>
    <t>Project conveyance</t>
  </si>
  <si>
    <t xml:space="preserve">Telephone &amp; conveyance allowance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</si>
</sst>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;[Red]#,##0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sz val="14"/>
      <color theme="1"/>
      <name val="Arial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sz val="12"/>
      <name val="Garamond"/>
      <family val="1"/>
    </font>
    <font>
      <b/>
      <sz val="16"/>
      <name val="Arial Black"/>
      <family val="2"/>
    </font>
    <font>
      <b/>
      <sz val="12"/>
      <name val="Garamond"/>
      <family val="1"/>
    </font>
    <font>
      <b/>
      <sz val="12"/>
      <name val="Book Antiqua"/>
      <family val="1"/>
    </font>
    <font>
      <sz val="16"/>
      <name val="Franklin Gothic Demi Cond"/>
      <family val="2"/>
    </font>
    <font>
      <sz val="14"/>
      <color theme="1"/>
      <name val="Arial Rounded MT Bold"/>
      <family val="2"/>
    </font>
    <font>
      <sz val="14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4" fillId="0" borderId="1" xfId="1" applyNumberFormat="1" applyFont="1" applyBorder="1" applyAlignment="1">
      <alignment wrapText="1"/>
    </xf>
    <xf numFmtId="164" fontId="4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3" fontId="5" fillId="0" borderId="1" xfId="1" applyFont="1" applyBorder="1" applyAlignment="1">
      <alignment wrapText="1"/>
    </xf>
    <xf numFmtId="0" fontId="4" fillId="0" borderId="1" xfId="0" applyFont="1" applyBorder="1"/>
    <xf numFmtId="164" fontId="4" fillId="0" borderId="3" xfId="0" applyNumberFormat="1" applyFont="1" applyBorder="1"/>
    <xf numFmtId="164" fontId="4" fillId="0" borderId="1" xfId="0" applyNumberFormat="1" applyFont="1" applyBorder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4" borderId="4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/>
    <xf numFmtId="164" fontId="13" fillId="0" borderId="3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/>
    </xf>
    <xf numFmtId="0" fontId="9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0" xfId="0" applyFont="1"/>
    <xf numFmtId="0" fontId="4" fillId="3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wrapText="1"/>
    </xf>
    <xf numFmtId="164" fontId="4" fillId="3" borderId="1" xfId="1" applyNumberFormat="1" applyFont="1" applyFill="1" applyBorder="1" applyAlignment="1">
      <alignment horizontal="center" wrapText="1"/>
    </xf>
    <xf numFmtId="43" fontId="5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/>
    <xf numFmtId="3" fontId="8" fillId="3" borderId="1" xfId="0" applyNumberFormat="1" applyFont="1" applyFill="1" applyBorder="1"/>
    <xf numFmtId="3" fontId="8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/>
    </xf>
    <xf numFmtId="0" fontId="14" fillId="0" borderId="0" xfId="0" applyFont="1" applyBorder="1" applyAlignment="1"/>
    <xf numFmtId="0" fontId="12" fillId="0" borderId="0" xfId="0" applyFont="1" applyBorder="1"/>
    <xf numFmtId="164" fontId="4" fillId="0" borderId="0" xfId="0" applyNumberFormat="1" applyFont="1"/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3419474</xdr:colOff>
      <xdr:row>0</xdr:row>
      <xdr:rowOff>142876</xdr:rowOff>
    </xdr:from>
    <xdr:to>
      <xdr:col>2</xdr:col>
      <xdr:colOff>1885950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71899" y="142876"/>
          <a:ext cx="2238376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topLeftCell="A36" workbookViewId="0">
      <pane xSplit="1" topLeftCell="B1" activePane="topRight" state="frozen"/>
      <selection activeCell="A6" sqref="A6"/>
      <selection pane="topRight" activeCell="B46" sqref="B46"/>
    </sheetView>
  </sheetViews>
  <sheetFormatPr defaultRowHeight="12.75"/>
  <cols>
    <col min="1" max="1" width="5.28515625" customWidth="1"/>
    <col min="2" max="2" width="56.5703125" customWidth="1"/>
    <col min="3" max="3" width="34.42578125" customWidth="1"/>
    <col min="4" max="5" width="17.85546875" customWidth="1"/>
    <col min="6" max="6" width="14.5703125" customWidth="1"/>
  </cols>
  <sheetData>
    <row r="2" spans="1:6" ht="24.75">
      <c r="A2" s="21"/>
      <c r="B2" s="22"/>
      <c r="C2" s="21"/>
      <c r="D2" s="21"/>
      <c r="E2" s="21"/>
      <c r="F2" s="21"/>
    </row>
    <row r="3" spans="1:6" ht="24.75">
      <c r="A3" s="21"/>
      <c r="B3" s="22"/>
      <c r="C3" s="21"/>
      <c r="D3" s="21"/>
      <c r="E3" s="21"/>
      <c r="F3" s="21"/>
    </row>
    <row r="4" spans="1:6" ht="21">
      <c r="A4" s="52" t="s">
        <v>66</v>
      </c>
      <c r="B4" s="23"/>
      <c r="C4" s="23"/>
      <c r="D4" s="23"/>
      <c r="E4" s="23"/>
      <c r="F4" s="23"/>
    </row>
    <row r="5" spans="1:6" ht="15.75">
      <c r="A5" s="24"/>
      <c r="B5" s="53" t="s">
        <v>59</v>
      </c>
      <c r="C5" s="53"/>
      <c r="D5" s="23"/>
      <c r="E5" s="23"/>
      <c r="F5" s="23"/>
    </row>
    <row r="6" spans="1:6" ht="15">
      <c r="B6" s="2"/>
      <c r="C6" s="2"/>
      <c r="D6" s="2"/>
      <c r="E6" s="2"/>
      <c r="F6" s="3"/>
    </row>
    <row r="7" spans="1:6" ht="16.5">
      <c r="A7" s="25" t="s">
        <v>45</v>
      </c>
      <c r="B7" s="25" t="s">
        <v>46</v>
      </c>
      <c r="C7" s="26" t="s">
        <v>47</v>
      </c>
      <c r="D7" s="26" t="s">
        <v>26</v>
      </c>
      <c r="E7" s="26" t="s">
        <v>48</v>
      </c>
      <c r="F7" s="27" t="s">
        <v>49</v>
      </c>
    </row>
    <row r="8" spans="1:6" ht="16.5">
      <c r="A8" s="28"/>
      <c r="B8" s="29"/>
      <c r="C8" s="30" t="s">
        <v>50</v>
      </c>
      <c r="D8" s="30" t="s">
        <v>50</v>
      </c>
      <c r="E8" s="31" t="s">
        <v>51</v>
      </c>
      <c r="F8" s="32" t="s">
        <v>52</v>
      </c>
    </row>
    <row r="9" spans="1:6" ht="24.95" customHeight="1">
      <c r="A9" s="55">
        <v>1</v>
      </c>
      <c r="B9" s="55" t="s">
        <v>58</v>
      </c>
      <c r="C9" s="14"/>
      <c r="D9" s="5"/>
      <c r="E9" s="5"/>
      <c r="F9" s="5"/>
    </row>
    <row r="10" spans="1:6" ht="24.95" customHeight="1">
      <c r="A10" s="16"/>
      <c r="B10" s="37" t="s">
        <v>29</v>
      </c>
      <c r="C10" s="38"/>
      <c r="D10" s="5">
        <v>190000</v>
      </c>
      <c r="E10" s="5">
        <v>145000</v>
      </c>
      <c r="F10" s="5">
        <v>45000</v>
      </c>
    </row>
    <row r="11" spans="1:6" ht="24.95" customHeight="1">
      <c r="A11" s="16"/>
      <c r="B11" s="37" t="s">
        <v>28</v>
      </c>
      <c r="C11" s="38"/>
      <c r="D11" s="5"/>
      <c r="E11" s="5"/>
      <c r="F11" s="5"/>
    </row>
    <row r="12" spans="1:6" ht="24.95" customHeight="1">
      <c r="A12" s="16"/>
      <c r="B12" s="33" t="s">
        <v>31</v>
      </c>
      <c r="C12" s="17" t="s">
        <v>32</v>
      </c>
      <c r="D12" s="18">
        <f>400*4*15</f>
        <v>24000</v>
      </c>
      <c r="E12" s="18"/>
      <c r="F12" s="18"/>
    </row>
    <row r="13" spans="1:6" ht="24.95" customHeight="1">
      <c r="A13" s="16"/>
      <c r="B13" s="33" t="s">
        <v>33</v>
      </c>
      <c r="C13" s="17" t="s">
        <v>32</v>
      </c>
      <c r="D13" s="18">
        <f>400*4*15</f>
        <v>24000</v>
      </c>
      <c r="E13" s="18"/>
      <c r="F13" s="18"/>
    </row>
    <row r="14" spans="1:6" ht="24.95" customHeight="1">
      <c r="A14" s="16"/>
      <c r="B14" s="33" t="s">
        <v>34</v>
      </c>
      <c r="C14" s="17" t="s">
        <v>32</v>
      </c>
      <c r="D14" s="18">
        <f>400*4*15</f>
        <v>24000</v>
      </c>
      <c r="E14" s="18"/>
      <c r="F14" s="18"/>
    </row>
    <row r="15" spans="1:6" ht="24.95" customHeight="1">
      <c r="A15" s="16"/>
      <c r="B15" s="33" t="s">
        <v>35</v>
      </c>
      <c r="C15" s="17" t="s">
        <v>32</v>
      </c>
      <c r="D15" s="18">
        <f>400*4*15</f>
        <v>24000</v>
      </c>
      <c r="E15" s="18"/>
      <c r="F15" s="18"/>
    </row>
    <row r="16" spans="1:6" ht="24.95" customHeight="1">
      <c r="A16" s="16"/>
      <c r="B16" s="33" t="s">
        <v>36</v>
      </c>
      <c r="C16" s="17" t="s">
        <v>32</v>
      </c>
      <c r="D16" s="18">
        <f>400*4*15</f>
        <v>24000</v>
      </c>
      <c r="E16" s="18">
        <v>60000</v>
      </c>
      <c r="F16" s="18">
        <v>60000</v>
      </c>
    </row>
    <row r="17" spans="1:6" ht="24.95" customHeight="1">
      <c r="A17" s="16"/>
      <c r="B17" s="37" t="s">
        <v>73</v>
      </c>
      <c r="C17" s="38" t="s">
        <v>30</v>
      </c>
      <c r="D17" s="5">
        <f>2500*12</f>
        <v>30000</v>
      </c>
      <c r="E17" s="5">
        <v>30000</v>
      </c>
      <c r="F17" s="5"/>
    </row>
    <row r="18" spans="1:6" ht="24.95" customHeight="1">
      <c r="A18" s="56">
        <v>2</v>
      </c>
      <c r="B18" s="57" t="s">
        <v>22</v>
      </c>
      <c r="C18" s="38"/>
      <c r="D18" s="5"/>
      <c r="E18" s="5"/>
      <c r="F18" s="5"/>
    </row>
    <row r="19" spans="1:6" ht="24.95" customHeight="1">
      <c r="A19" s="12"/>
      <c r="B19" s="35" t="s">
        <v>23</v>
      </c>
      <c r="C19" s="38"/>
      <c r="D19" s="5">
        <v>30000</v>
      </c>
      <c r="E19" s="5">
        <f>D19</f>
        <v>30000</v>
      </c>
      <c r="F19" s="5"/>
    </row>
    <row r="20" spans="1:6" ht="24.95" customHeight="1">
      <c r="A20" s="12"/>
      <c r="B20" s="35" t="s">
        <v>24</v>
      </c>
      <c r="C20" s="38"/>
      <c r="D20" s="5">
        <v>15000</v>
      </c>
      <c r="E20" s="5"/>
      <c r="F20" s="5">
        <f>D20</f>
        <v>15000</v>
      </c>
    </row>
    <row r="21" spans="1:6" ht="24.95" customHeight="1">
      <c r="A21" s="56">
        <v>3</v>
      </c>
      <c r="B21" s="57" t="s">
        <v>64</v>
      </c>
      <c r="C21" s="38"/>
      <c r="D21" s="5">
        <v>5000</v>
      </c>
      <c r="E21" s="5">
        <v>5000</v>
      </c>
      <c r="F21" s="5"/>
    </row>
    <row r="22" spans="1:6" ht="24.95" customHeight="1">
      <c r="A22" s="56">
        <v>4</v>
      </c>
      <c r="B22" s="58" t="s">
        <v>1</v>
      </c>
      <c r="C22" s="39"/>
      <c r="D22" s="4"/>
      <c r="E22" s="4"/>
      <c r="F22" s="5"/>
    </row>
    <row r="23" spans="1:6" ht="24.95" customHeight="1">
      <c r="A23" s="10"/>
      <c r="B23" s="10" t="s">
        <v>2</v>
      </c>
      <c r="C23" s="39"/>
      <c r="D23" s="4">
        <v>75000</v>
      </c>
      <c r="E23" s="4">
        <v>8000</v>
      </c>
      <c r="F23" s="5">
        <f>D23-E23</f>
        <v>67000</v>
      </c>
    </row>
    <row r="24" spans="1:6" ht="24.95" customHeight="1">
      <c r="A24" s="10"/>
      <c r="B24" s="10" t="s">
        <v>3</v>
      </c>
      <c r="C24" s="39" t="s">
        <v>71</v>
      </c>
      <c r="D24" s="4">
        <f>3500*12</f>
        <v>42000</v>
      </c>
      <c r="E24" s="4">
        <f>D24</f>
        <v>42000</v>
      </c>
      <c r="F24" s="5"/>
    </row>
    <row r="25" spans="1:6" ht="24.95" customHeight="1">
      <c r="A25" s="59">
        <v>5</v>
      </c>
      <c r="B25" s="58" t="s">
        <v>72</v>
      </c>
      <c r="C25" s="39"/>
      <c r="D25" s="4">
        <v>570000</v>
      </c>
      <c r="E25" s="4">
        <f>200000+100000</f>
        <v>300000</v>
      </c>
      <c r="F25" s="5">
        <f>D25-E25</f>
        <v>270000</v>
      </c>
    </row>
    <row r="26" spans="1:6" ht="24.95" customHeight="1">
      <c r="A26" s="59">
        <v>6</v>
      </c>
      <c r="B26" s="58" t="s">
        <v>53</v>
      </c>
      <c r="C26" s="39"/>
      <c r="D26" s="4">
        <v>35000</v>
      </c>
      <c r="E26" s="4">
        <v>35000</v>
      </c>
      <c r="F26" s="5"/>
    </row>
    <row r="27" spans="1:6" ht="24.95" customHeight="1">
      <c r="A27" s="59">
        <v>7</v>
      </c>
      <c r="B27" s="55" t="s">
        <v>27</v>
      </c>
      <c r="C27" s="38" t="s">
        <v>62</v>
      </c>
      <c r="D27" s="5">
        <f>80000*12</f>
        <v>960000</v>
      </c>
      <c r="E27" s="5">
        <f>D27</f>
        <v>960000</v>
      </c>
      <c r="F27" s="5"/>
    </row>
    <row r="28" spans="1:6" ht="24.95" customHeight="1">
      <c r="A28" s="56">
        <v>8</v>
      </c>
      <c r="B28" s="57" t="s">
        <v>54</v>
      </c>
      <c r="C28" s="38" t="s">
        <v>55</v>
      </c>
      <c r="D28" s="5">
        <f>9750*12</f>
        <v>117000</v>
      </c>
      <c r="E28" s="5">
        <v>50000</v>
      </c>
      <c r="F28" s="5">
        <f>D28-E28</f>
        <v>67000</v>
      </c>
    </row>
    <row r="29" spans="1:6" ht="24.95" customHeight="1">
      <c r="A29" s="56">
        <v>9</v>
      </c>
      <c r="B29" s="58" t="s">
        <v>0</v>
      </c>
      <c r="C29" s="40" t="s">
        <v>56</v>
      </c>
      <c r="D29" s="9">
        <f>3750*12</f>
        <v>45000</v>
      </c>
      <c r="E29" s="9">
        <f>24000</f>
        <v>24000</v>
      </c>
      <c r="F29" s="5">
        <f>D29-E29</f>
        <v>21000</v>
      </c>
    </row>
    <row r="30" spans="1:6" ht="24.95" customHeight="1">
      <c r="A30" s="56">
        <v>10</v>
      </c>
      <c r="B30" s="58" t="s">
        <v>21</v>
      </c>
      <c r="C30" s="39"/>
      <c r="D30" s="4"/>
      <c r="E30" s="4"/>
      <c r="F30" s="4"/>
    </row>
    <row r="31" spans="1:6" ht="24.95" customHeight="1">
      <c r="A31" s="10"/>
      <c r="B31" s="10" t="s">
        <v>37</v>
      </c>
      <c r="C31" s="39"/>
      <c r="D31" s="4">
        <v>125000</v>
      </c>
      <c r="E31" s="4">
        <f>25000</f>
        <v>25000</v>
      </c>
      <c r="F31" s="5">
        <f>D31-E31</f>
        <v>100000</v>
      </c>
    </row>
    <row r="32" spans="1:6" ht="24.95" customHeight="1">
      <c r="A32" s="10"/>
      <c r="B32" s="10" t="s">
        <v>4</v>
      </c>
      <c r="C32" s="39" t="s">
        <v>69</v>
      </c>
      <c r="D32" s="4">
        <v>24000</v>
      </c>
      <c r="E32" s="4">
        <f>18000</f>
        <v>18000</v>
      </c>
      <c r="F32" s="5">
        <f>D32-E32</f>
        <v>6000</v>
      </c>
    </row>
    <row r="33" spans="1:9" ht="24.95" customHeight="1">
      <c r="A33" s="59">
        <v>11</v>
      </c>
      <c r="B33" s="55" t="s">
        <v>57</v>
      </c>
      <c r="C33" s="39"/>
      <c r="D33" s="4">
        <v>185000</v>
      </c>
      <c r="E33" s="4">
        <f>D33</f>
        <v>185000</v>
      </c>
      <c r="F33" s="5"/>
    </row>
    <row r="34" spans="1:9" s="1" customFormat="1" ht="33.75" customHeight="1">
      <c r="A34" s="50"/>
      <c r="B34" s="19" t="s">
        <v>38</v>
      </c>
      <c r="C34" s="39"/>
      <c r="D34" s="4"/>
      <c r="E34" s="4"/>
      <c r="F34" s="8"/>
    </row>
    <row r="35" spans="1:9" ht="24.95" customHeight="1">
      <c r="A35" s="56">
        <v>12</v>
      </c>
      <c r="B35" s="58" t="s">
        <v>5</v>
      </c>
      <c r="C35" s="41"/>
      <c r="D35" s="11"/>
      <c r="E35" s="11"/>
      <c r="F35" s="5"/>
      <c r="G35" s="1"/>
      <c r="H35" s="1"/>
      <c r="I35" s="1"/>
    </row>
    <row r="36" spans="1:9" ht="24.95" customHeight="1">
      <c r="A36" s="10"/>
      <c r="B36" s="10" t="s">
        <v>63</v>
      </c>
      <c r="C36" s="42" t="s">
        <v>70</v>
      </c>
      <c r="D36" s="14">
        <f>3500*12</f>
        <v>42000</v>
      </c>
      <c r="E36" s="14"/>
      <c r="F36" s="5">
        <f>D36</f>
        <v>42000</v>
      </c>
    </row>
    <row r="37" spans="1:9" ht="24.95" customHeight="1">
      <c r="A37" s="55">
        <v>13</v>
      </c>
      <c r="B37" s="55" t="s">
        <v>61</v>
      </c>
      <c r="C37" s="38"/>
      <c r="D37" s="5"/>
      <c r="E37" s="5"/>
      <c r="F37" s="5"/>
    </row>
    <row r="38" spans="1:9" ht="24.95" customHeight="1">
      <c r="A38" s="37"/>
      <c r="B38" s="37" t="s">
        <v>42</v>
      </c>
      <c r="C38" s="38"/>
      <c r="D38" s="5">
        <f>120000*12*37%</f>
        <v>532800</v>
      </c>
      <c r="E38" s="5">
        <f>D38</f>
        <v>532800</v>
      </c>
      <c r="F38" s="5">
        <f>D38-E38</f>
        <v>0</v>
      </c>
    </row>
    <row r="39" spans="1:9" ht="24.95" customHeight="1">
      <c r="A39" s="37"/>
      <c r="B39" s="46" t="s">
        <v>39</v>
      </c>
      <c r="C39" s="43" t="s">
        <v>65</v>
      </c>
      <c r="D39" s="20">
        <f>15600*2 *12</f>
        <v>374400</v>
      </c>
      <c r="E39" s="20">
        <f>D39</f>
        <v>374400</v>
      </c>
      <c r="F39" s="20"/>
    </row>
    <row r="40" spans="1:9" ht="24.95" customHeight="1">
      <c r="A40" s="37"/>
      <c r="B40" s="46" t="s">
        <v>40</v>
      </c>
      <c r="C40" s="34" t="s">
        <v>67</v>
      </c>
      <c r="D40" s="20">
        <f>4800*2*12</f>
        <v>115200</v>
      </c>
      <c r="E40" s="20">
        <f>D40</f>
        <v>115200</v>
      </c>
      <c r="F40" s="20"/>
    </row>
    <row r="41" spans="1:9" ht="24.95" customHeight="1">
      <c r="A41" s="37"/>
      <c r="B41" s="47" t="s">
        <v>41</v>
      </c>
      <c r="C41" s="44" t="s">
        <v>68</v>
      </c>
      <c r="D41" s="20">
        <f>5880*5*12</f>
        <v>352800</v>
      </c>
      <c r="E41" s="20"/>
      <c r="F41" s="20">
        <f>D41</f>
        <v>352800</v>
      </c>
    </row>
    <row r="42" spans="1:9" ht="24.95" customHeight="1">
      <c r="A42" s="37"/>
      <c r="B42" s="48" t="s">
        <v>43</v>
      </c>
      <c r="C42" s="43"/>
      <c r="D42" s="20">
        <f>662400*40%</f>
        <v>264960</v>
      </c>
      <c r="E42" s="20">
        <f>D42</f>
        <v>264960</v>
      </c>
      <c r="F42" s="20"/>
    </row>
    <row r="43" spans="1:9" ht="24.95" customHeight="1">
      <c r="A43" s="37"/>
      <c r="B43" s="47" t="s">
        <v>44</v>
      </c>
      <c r="C43" s="44"/>
      <c r="D43" s="20">
        <f>1375200*40%</f>
        <v>550080</v>
      </c>
      <c r="E43" s="20">
        <f>236360+76800+100000</f>
        <v>413160</v>
      </c>
      <c r="F43" s="20">
        <f>D43-E43</f>
        <v>136920</v>
      </c>
    </row>
    <row r="44" spans="1:9" ht="24.95" customHeight="1">
      <c r="A44" s="55">
        <v>14</v>
      </c>
      <c r="B44" s="55" t="s">
        <v>60</v>
      </c>
      <c r="C44" s="38"/>
      <c r="D44" s="5">
        <f>SUM(D38:D43)*10%</f>
        <v>219024</v>
      </c>
      <c r="E44" s="5">
        <v>154288</v>
      </c>
      <c r="F44" s="5">
        <f>D44-E44</f>
        <v>64736</v>
      </c>
    </row>
    <row r="45" spans="1:9" ht="24.95" customHeight="1">
      <c r="A45" s="55">
        <v>15</v>
      </c>
      <c r="B45" s="60" t="s">
        <v>74</v>
      </c>
      <c r="C45" s="38"/>
      <c r="D45" s="54">
        <f>(((((4900+10650)+(15550*20%))*12)*40%)+(((12500+(12500*20%))*12)))</f>
        <v>269568</v>
      </c>
      <c r="E45" s="5">
        <f>D45/2</f>
        <v>134784</v>
      </c>
      <c r="F45" s="5">
        <f>D45-E45</f>
        <v>134784</v>
      </c>
    </row>
    <row r="46" spans="1:9" ht="24.95" customHeight="1">
      <c r="A46" s="16"/>
      <c r="B46" s="49"/>
      <c r="C46" s="49" t="s">
        <v>26</v>
      </c>
      <c r="D46" s="51">
        <f>SUM(D9:D45)</f>
        <v>5288832</v>
      </c>
      <c r="E46" s="51">
        <f>SUM(E9:E45)</f>
        <v>3906592</v>
      </c>
      <c r="F46" s="51">
        <f>SUM(F9:F45)</f>
        <v>1382240</v>
      </c>
    </row>
    <row r="47" spans="1:9" ht="18">
      <c r="A47" s="36"/>
      <c r="B47" s="36"/>
      <c r="C47" s="45"/>
      <c r="D47" s="36"/>
      <c r="E47" s="36"/>
      <c r="F47" s="36"/>
    </row>
    <row r="48" spans="1:9" ht="18">
      <c r="A48" s="36"/>
      <c r="B48" s="36"/>
      <c r="C48" s="45"/>
      <c r="D48" s="36"/>
      <c r="E48" s="36"/>
      <c r="F48" s="36"/>
    </row>
    <row r="49" spans="1:6" ht="18">
      <c r="A49" s="36"/>
      <c r="B49" s="36"/>
      <c r="C49" s="45"/>
      <c r="D49" s="36"/>
      <c r="E49" s="36"/>
      <c r="F49" s="36"/>
    </row>
    <row r="50" spans="1:6" ht="18">
      <c r="A50" s="36"/>
      <c r="B50" s="36"/>
      <c r="C50" s="45"/>
      <c r="D50" s="36"/>
      <c r="E50" s="36"/>
      <c r="F50" s="36"/>
    </row>
    <row r="51" spans="1:6" ht="18">
      <c r="A51" s="36"/>
      <c r="B51" s="36"/>
      <c r="C51" s="45"/>
      <c r="D51" s="36"/>
      <c r="E51" s="36"/>
      <c r="F51" s="36"/>
    </row>
    <row r="52" spans="1:6" ht="18">
      <c r="A52" s="36"/>
      <c r="B52" s="36"/>
      <c r="C52" s="36"/>
      <c r="D52" s="36"/>
      <c r="E52" s="36"/>
      <c r="F52" s="36"/>
    </row>
    <row r="53" spans="1:6" ht="18">
      <c r="A53" s="36"/>
      <c r="B53" s="36"/>
      <c r="C53" s="36"/>
      <c r="D53" s="36"/>
      <c r="E53" s="36"/>
      <c r="F53" s="36"/>
    </row>
    <row r="54" spans="1:6" ht="18">
      <c r="A54" s="36"/>
      <c r="B54" s="36"/>
      <c r="C54" s="36"/>
      <c r="D54" s="36"/>
      <c r="E54" s="36"/>
      <c r="F54" s="36"/>
    </row>
    <row r="55" spans="1:6" ht="18">
      <c r="A55" s="36"/>
      <c r="B55" s="36"/>
      <c r="C55" s="36"/>
      <c r="D55" s="36"/>
      <c r="E55" s="36"/>
      <c r="F55" s="36"/>
    </row>
    <row r="56" spans="1:6" ht="18">
      <c r="A56" s="36"/>
      <c r="B56" s="36"/>
      <c r="C56" s="36"/>
      <c r="D56" s="36"/>
      <c r="E56" s="36"/>
      <c r="F56" s="36"/>
    </row>
    <row r="57" spans="1:6" ht="18">
      <c r="A57" s="36"/>
      <c r="B57" s="36"/>
      <c r="C57" s="36"/>
      <c r="D57" s="36"/>
      <c r="E57" s="36"/>
      <c r="F57" s="36"/>
    </row>
    <row r="58" spans="1:6" ht="18">
      <c r="A58" s="36"/>
      <c r="B58" s="36"/>
      <c r="C58" s="36"/>
      <c r="D58" s="36"/>
      <c r="E58" s="36"/>
      <c r="F58" s="36"/>
    </row>
    <row r="59" spans="1:6" ht="18">
      <c r="A59" s="36"/>
      <c r="B59" s="36"/>
      <c r="C59" s="36"/>
      <c r="D59" s="36"/>
      <c r="E59" s="36"/>
      <c r="F59" s="36"/>
    </row>
    <row r="60" spans="1:6" ht="18">
      <c r="A60" s="36"/>
      <c r="B60" s="36"/>
      <c r="C60" s="36"/>
      <c r="D60" s="36"/>
      <c r="E60" s="36"/>
      <c r="F60" s="36"/>
    </row>
    <row r="61" spans="1:6" ht="18">
      <c r="A61" s="36"/>
      <c r="B61" s="36"/>
      <c r="C61" s="36"/>
      <c r="D61" s="36"/>
      <c r="E61" s="36"/>
      <c r="F61" s="36"/>
    </row>
    <row r="62" spans="1:6" ht="18">
      <c r="A62" s="36"/>
      <c r="B62" s="36"/>
      <c r="C62" s="36"/>
      <c r="D62" s="36"/>
      <c r="E62" s="36"/>
      <c r="F62" s="36"/>
    </row>
    <row r="63" spans="1:6" ht="18">
      <c r="A63" s="36"/>
      <c r="B63" s="36"/>
      <c r="C63" s="36"/>
      <c r="D63" s="36"/>
      <c r="E63" s="36"/>
      <c r="F63" s="36"/>
    </row>
    <row r="64" spans="1:6" ht="18">
      <c r="A64" s="36"/>
      <c r="B64" s="36"/>
      <c r="C64" s="36"/>
      <c r="D64" s="36"/>
      <c r="E64" s="36"/>
      <c r="F64" s="36"/>
    </row>
    <row r="65" spans="1:6" ht="18">
      <c r="A65" s="36"/>
      <c r="B65" s="36"/>
      <c r="C65" s="36"/>
      <c r="D65" s="36"/>
      <c r="E65" s="36"/>
      <c r="F65" s="36"/>
    </row>
    <row r="66" spans="1:6" ht="18">
      <c r="A66" s="36"/>
      <c r="B66" s="36"/>
      <c r="C66" s="36"/>
      <c r="D66" s="36"/>
      <c r="E66" s="36"/>
      <c r="F66" s="36"/>
    </row>
    <row r="67" spans="1:6" ht="18">
      <c r="A67" s="36"/>
      <c r="B67" s="36"/>
      <c r="C67" s="36"/>
      <c r="D67" s="36"/>
      <c r="E67" s="36"/>
      <c r="F67" s="36"/>
    </row>
    <row r="68" spans="1:6" ht="18">
      <c r="A68" s="36"/>
      <c r="B68" s="36"/>
      <c r="C68" s="36"/>
      <c r="D68" s="36"/>
      <c r="E68" s="36"/>
      <c r="F68" s="36"/>
    </row>
    <row r="69" spans="1:6" ht="18">
      <c r="A69" s="36"/>
      <c r="B69" s="36"/>
      <c r="C69" s="36"/>
      <c r="D69" s="36"/>
      <c r="E69" s="36"/>
      <c r="F69" s="36"/>
    </row>
    <row r="70" spans="1:6" ht="18">
      <c r="A70" s="36"/>
      <c r="B70" s="36"/>
      <c r="C70" s="36"/>
      <c r="D70" s="36"/>
      <c r="E70" s="36"/>
      <c r="F70" s="36"/>
    </row>
    <row r="71" spans="1:6" ht="18">
      <c r="A71" s="36"/>
      <c r="B71" s="36"/>
      <c r="C71" s="36"/>
      <c r="D71" s="36"/>
      <c r="E71" s="36"/>
      <c r="F71" s="36"/>
    </row>
    <row r="72" spans="1:6" ht="18">
      <c r="A72" s="36"/>
      <c r="B72" s="36"/>
      <c r="C72" s="36"/>
      <c r="D72" s="36"/>
      <c r="E72" s="36"/>
      <c r="F72" s="36"/>
    </row>
    <row r="73" spans="1:6" ht="18">
      <c r="A73" s="36"/>
      <c r="B73" s="36"/>
      <c r="C73" s="36"/>
      <c r="D73" s="36"/>
      <c r="E73" s="36"/>
      <c r="F73" s="36"/>
    </row>
    <row r="74" spans="1:6" ht="18">
      <c r="A74" s="36"/>
      <c r="B74" s="36"/>
      <c r="C74" s="36"/>
      <c r="D74" s="36"/>
      <c r="E74" s="36"/>
      <c r="F74" s="36"/>
    </row>
    <row r="75" spans="1:6" ht="18">
      <c r="A75" s="36"/>
      <c r="B75" s="36"/>
      <c r="C75" s="36"/>
      <c r="D75" s="36"/>
      <c r="E75" s="36"/>
      <c r="F75" s="36"/>
    </row>
    <row r="76" spans="1:6" ht="18">
      <c r="A76" s="36"/>
      <c r="B76" s="36"/>
      <c r="C76" s="36"/>
      <c r="D76" s="36"/>
      <c r="E76" s="36"/>
      <c r="F76" s="36"/>
    </row>
  </sheetData>
  <pageMargins left="0.7" right="0.7" top="0.75" bottom="0.75" header="0.3" footer="0.3"/>
  <pageSetup scale="60" fitToWidth="3" orientation="portrait" horizontalDpi="4294967295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H15"/>
    </sheetView>
  </sheetViews>
  <sheetFormatPr defaultRowHeight="12.75"/>
  <cols>
    <col min="2" max="2" width="17.85546875" customWidth="1"/>
    <col min="3" max="3" width="18.140625" customWidth="1"/>
  </cols>
  <sheetData>
    <row r="1" spans="1:8" ht="18.75">
      <c r="A1" s="6">
        <v>11</v>
      </c>
      <c r="B1" s="7" t="s">
        <v>6</v>
      </c>
      <c r="C1" s="15" t="s">
        <v>25</v>
      </c>
      <c r="D1" s="5"/>
      <c r="E1" s="5"/>
      <c r="F1" s="5"/>
      <c r="G1" s="5"/>
      <c r="H1" s="5"/>
    </row>
    <row r="2" spans="1:8" ht="18.75">
      <c r="A2" s="12"/>
      <c r="B2" s="12" t="s">
        <v>7</v>
      </c>
      <c r="C2" s="5">
        <v>17000</v>
      </c>
      <c r="D2" s="5"/>
      <c r="E2" s="5"/>
      <c r="F2" s="5"/>
      <c r="G2" s="5"/>
      <c r="H2" s="5"/>
    </row>
    <row r="3" spans="1:8" ht="18.75">
      <c r="A3" s="12"/>
      <c r="B3" s="12" t="s">
        <v>8</v>
      </c>
      <c r="C3" s="5">
        <v>12500</v>
      </c>
      <c r="D3" s="5"/>
      <c r="E3" s="5"/>
      <c r="F3" s="5"/>
      <c r="G3" s="5"/>
      <c r="H3" s="5"/>
    </row>
    <row r="4" spans="1:8" ht="18.75">
      <c r="A4" s="12"/>
      <c r="B4" s="12" t="s">
        <v>9</v>
      </c>
      <c r="C4" s="5">
        <v>12000</v>
      </c>
      <c r="D4" s="5"/>
      <c r="E4" s="5"/>
      <c r="F4" s="5"/>
      <c r="G4" s="5"/>
      <c r="H4" s="5"/>
    </row>
    <row r="5" spans="1:8" ht="18.75">
      <c r="A5" s="12"/>
      <c r="B5" s="12" t="s">
        <v>10</v>
      </c>
      <c r="C5" s="5">
        <v>4500</v>
      </c>
      <c r="D5" s="5">
        <f>SUM(C2:C5)*12*20%+552000</f>
        <v>662400</v>
      </c>
      <c r="E5" s="5">
        <f>D5*18%</f>
        <v>119232</v>
      </c>
      <c r="F5" s="5">
        <f>D5*32%</f>
        <v>211968</v>
      </c>
      <c r="G5" s="5">
        <f>D5*40%</f>
        <v>264960</v>
      </c>
      <c r="H5" s="5">
        <f>D5*10%</f>
        <v>66240</v>
      </c>
    </row>
    <row r="6" spans="1:8" ht="18.75">
      <c r="A6" s="6">
        <v>12</v>
      </c>
      <c r="B6" s="7" t="s">
        <v>11</v>
      </c>
      <c r="C6" s="5"/>
      <c r="D6" s="5"/>
      <c r="E6" s="5"/>
      <c r="F6" s="5"/>
      <c r="G6" s="5"/>
      <c r="H6" s="5"/>
    </row>
    <row r="7" spans="1:8" ht="18.75">
      <c r="A7" s="12"/>
      <c r="B7" s="12" t="s">
        <v>12</v>
      </c>
      <c r="C7" s="5">
        <v>23500</v>
      </c>
      <c r="D7" s="5"/>
      <c r="E7" s="5"/>
      <c r="F7" s="5"/>
      <c r="G7" s="5"/>
      <c r="H7" s="5"/>
    </row>
    <row r="8" spans="1:8" ht="18.75">
      <c r="A8" s="12"/>
      <c r="B8" s="12" t="s">
        <v>13</v>
      </c>
      <c r="C8" s="5">
        <v>16000</v>
      </c>
      <c r="D8" s="5"/>
      <c r="E8" s="5"/>
      <c r="F8" s="5"/>
      <c r="G8" s="5"/>
      <c r="H8" s="5"/>
    </row>
    <row r="9" spans="1:8" ht="18.75">
      <c r="A9" s="12"/>
      <c r="B9" s="12" t="s">
        <v>14</v>
      </c>
      <c r="C9" s="5">
        <v>6250</v>
      </c>
      <c r="D9" s="5"/>
      <c r="E9" s="5"/>
      <c r="F9" s="5"/>
      <c r="G9" s="5"/>
      <c r="H9" s="5"/>
    </row>
    <row r="10" spans="1:8" ht="18.75">
      <c r="A10" s="12"/>
      <c r="B10" s="12" t="s">
        <v>15</v>
      </c>
      <c r="C10" s="5">
        <v>5000</v>
      </c>
      <c r="D10" s="5"/>
      <c r="E10" s="5"/>
      <c r="F10" s="5"/>
      <c r="G10" s="5"/>
      <c r="H10" s="5"/>
    </row>
    <row r="11" spans="1:8" ht="18.75">
      <c r="A11" s="12"/>
      <c r="B11" s="12" t="s">
        <v>18</v>
      </c>
      <c r="C11" s="5">
        <v>7500</v>
      </c>
      <c r="D11" s="5"/>
      <c r="E11" s="5"/>
      <c r="F11" s="5"/>
      <c r="G11" s="5"/>
      <c r="H11" s="5"/>
    </row>
    <row r="12" spans="1:8" ht="18.75">
      <c r="A12" s="12"/>
      <c r="B12" s="12" t="s">
        <v>16</v>
      </c>
      <c r="C12" s="5">
        <v>25000</v>
      </c>
      <c r="D12" s="5"/>
      <c r="E12" s="5"/>
      <c r="F12" s="5"/>
      <c r="G12" s="5"/>
      <c r="H12" s="5"/>
    </row>
    <row r="13" spans="1:8" ht="18.75">
      <c r="A13" s="12"/>
      <c r="B13" s="12" t="s">
        <v>17</v>
      </c>
      <c r="C13" s="5">
        <v>13250</v>
      </c>
      <c r="D13" s="5">
        <f>SUM(C7:C13)*12*20%+1158000</f>
        <v>1389600</v>
      </c>
      <c r="E13" s="5">
        <f>D13*18%</f>
        <v>250128</v>
      </c>
      <c r="F13" s="5">
        <f>D13*32%</f>
        <v>444672</v>
      </c>
      <c r="G13" s="5">
        <f>D13*40%</f>
        <v>555840</v>
      </c>
      <c r="H13" s="5">
        <f>D13*10%</f>
        <v>138960</v>
      </c>
    </row>
    <row r="14" spans="1:8" ht="18.75">
      <c r="A14" s="6">
        <v>13</v>
      </c>
      <c r="B14" s="7" t="s">
        <v>19</v>
      </c>
      <c r="C14" s="5">
        <v>120000</v>
      </c>
      <c r="D14" s="5">
        <f>C14*12*20%+1440000</f>
        <v>1728000</v>
      </c>
      <c r="E14" s="5">
        <f>D14*18%</f>
        <v>311040</v>
      </c>
      <c r="F14" s="5">
        <f>D14*32%</f>
        <v>552960</v>
      </c>
      <c r="G14" s="5">
        <f>D14*40%</f>
        <v>691200</v>
      </c>
      <c r="H14" s="5">
        <f>D14*10%</f>
        <v>172800</v>
      </c>
    </row>
    <row r="15" spans="1:8" ht="56.25">
      <c r="A15" s="6">
        <v>14</v>
      </c>
      <c r="B15" s="7" t="s">
        <v>20</v>
      </c>
      <c r="C15" s="13">
        <v>60117</v>
      </c>
      <c r="D15" s="5">
        <f>C15*12*9%+721404</f>
        <v>786330.36</v>
      </c>
      <c r="E15" s="5">
        <f>D15*18%</f>
        <v>141539.46479999999</v>
      </c>
      <c r="F15" s="5">
        <f>D15*32%</f>
        <v>251625.71520000001</v>
      </c>
      <c r="G15" s="5">
        <f>D15*40%</f>
        <v>314532.14400000003</v>
      </c>
      <c r="H15" s="5">
        <f>D15*10%</f>
        <v>78633.036000000007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other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user</cp:lastModifiedBy>
  <cp:lastPrinted>2011-02-25T10:33:16Z</cp:lastPrinted>
  <dcterms:created xsi:type="dcterms:W3CDTF">2011-01-19T10:27:06Z</dcterms:created>
  <dcterms:modified xsi:type="dcterms:W3CDTF">2011-02-26T12:06:44Z</dcterms:modified>
</cp:coreProperties>
</file>