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_dixit\Desktop\Sangamam\"/>
    </mc:Choice>
  </mc:AlternateContent>
  <xr:revisionPtr revIDLastSave="0" documentId="8_{40E618AC-6CF9-43DF-8F73-B39F3CA74B78}" xr6:coauthVersionLast="44" xr6:coauthVersionMax="44" xr10:uidLastSave="{00000000-0000-0000-0000-000000000000}"/>
  <bookViews>
    <workbookView xWindow="-96" yWindow="-96" windowWidth="23232" windowHeight="12552" firstSheet="1" activeTab="3" xr2:uid="{00000000-000D-0000-FFFF-FFFF00000000}"/>
  </bookViews>
  <sheets>
    <sheet name="Budget vs expenses 2019-20 " sheetId="1" r:id="rId1"/>
    <sheet name="Budget proposal 2020-2021 " sheetId="3" r:id="rId2"/>
    <sheet name="Expenses  April 20 - Sept 20" sheetId="4" r:id="rId3"/>
    <sheet name="Revised budget due to covid" sheetId="5"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5" l="1"/>
  <c r="E5" i="5"/>
  <c r="E11" i="5"/>
  <c r="E9" i="5"/>
  <c r="E8" i="5"/>
  <c r="E12" i="5"/>
  <c r="E20" i="5"/>
  <c r="E4" i="4"/>
  <c r="E5" i="4"/>
  <c r="E8" i="4"/>
  <c r="E16" i="5" l="1"/>
  <c r="E18" i="5" s="1"/>
  <c r="E15" i="4"/>
  <c r="G12" i="1" l="1"/>
  <c r="G11" i="1"/>
  <c r="F10" i="1"/>
  <c r="G10" i="1" s="1"/>
  <c r="G9" i="1"/>
  <c r="F8" i="1"/>
  <c r="G8" i="1" s="1"/>
  <c r="G7" i="1"/>
  <c r="G6" i="1"/>
  <c r="E5" i="1"/>
  <c r="E13" i="1" s="1"/>
  <c r="G4" i="1"/>
  <c r="G3" i="1"/>
  <c r="G5" i="1" l="1"/>
  <c r="G13" i="1" s="1"/>
  <c r="F13" i="1"/>
</calcChain>
</file>

<file path=xl/sharedStrings.xml><?xml version="1.0" encoding="utf-8"?>
<sst xmlns="http://schemas.openxmlformats.org/spreadsheetml/2006/main" count="137" uniqueCount="99">
  <si>
    <t>SNo</t>
  </si>
  <si>
    <t>Budget Item</t>
  </si>
  <si>
    <t>Cost details</t>
  </si>
  <si>
    <t>Program Coordinator / Lead teacher salary (assuing we hire the coordinator by Jan).</t>
  </si>
  <si>
    <t>10000 x 3</t>
  </si>
  <si>
    <t>Teachers salary (3 computer teachers)
Ajay started in July.
Gunjan and Rohit started in Sept.</t>
  </si>
  <si>
    <t>6000 x 7 x 2 + 6000 x 9</t>
  </si>
  <si>
    <t>Laptops and accessories for teachers, staff</t>
  </si>
  <si>
    <t>30000 x 4 + 100000 ( 4 coputers@ 25000 each)</t>
  </si>
  <si>
    <t>Data plan for all teachers. Assuming three recharges per teacher / coord.</t>
  </si>
  <si>
    <t>1500 x 4</t>
  </si>
  <si>
    <t>Conveyance / petrol for travelling for teachers and coordinator.</t>
  </si>
  <si>
    <t>3000 x 7
1000 x 3</t>
  </si>
  <si>
    <t>Rajatalab staff visit to Chennai (twice in the year)</t>
  </si>
  <si>
    <t>25000 x 2</t>
  </si>
  <si>
    <t>Asha Chennai volunteer / staff visit to Rajatalab – May include air travel for one volunteer for each trip.</t>
  </si>
  <si>
    <t>Teacher meetings – food, conveyance, TLM materials etc.</t>
  </si>
  <si>
    <t>2000 x 6</t>
  </si>
  <si>
    <t>Purchase of teaching materials, photocopy of documents etc. for teaching.</t>
  </si>
  <si>
    <t>Administration, Miscellaneous, documentation etc.</t>
  </si>
  <si>
    <t>TOTAL</t>
  </si>
  <si>
    <t>Budget Amount in ₹</t>
  </si>
  <si>
    <t>Actual expenses in ₹</t>
  </si>
  <si>
    <t>variance with budget in ₹</t>
  </si>
  <si>
    <t>#####</t>
  </si>
  <si>
    <t>Please note that original budget approved in October 2019 was ₹ 422,000.00 and additional budget for computers approved in November 2019 for ₹ 100,000.00.</t>
  </si>
  <si>
    <t>Rajatalab Sangamam project expenses for the period from July 2019 till March 2020</t>
  </si>
  <si>
    <t>Program Coordinator / Lead teacher (salary + Bonus + conveyance +data plan charges)</t>
  </si>
  <si>
    <t>Laptops and accessories for 2 new teachers, staff  !!!!!</t>
  </si>
  <si>
    <t>30000*2</t>
  </si>
  <si>
    <t>Computers with accessories for 4 new schools) $$$$$</t>
  </si>
  <si>
    <t>25000*4</t>
  </si>
  <si>
    <t>Rent for new office premises for Rajatalab Sangamam project</t>
  </si>
  <si>
    <t>3000*12</t>
  </si>
  <si>
    <t>Rajatalab staff visit to Chennai (twice in the year) 5 teachers, 1 coordinator and 1 project coordinator</t>
  </si>
  <si>
    <t>5000*7*2</t>
  </si>
  <si>
    <t>Asha Chennai volunteer / staff visit to Rajatalab – May include air travel for two volunteers for each trip. Total trips ( 2)</t>
  </si>
  <si>
    <t>2000 x 12</t>
  </si>
  <si>
    <t>1500 x 12</t>
  </si>
  <si>
    <t>$$$$$</t>
  </si>
  <si>
    <t>Amount in ₹</t>
  </si>
  <si>
    <t>Teachers salary + data plan charges (3 computer teachers)</t>
  </si>
  <si>
    <t>9000 x 6</t>
  </si>
  <si>
    <t>6150 x 3 x 6</t>
  </si>
  <si>
    <t>3000 x 4</t>
  </si>
  <si>
    <t>1000 x 4</t>
  </si>
  <si>
    <t>Revised Budget proposal for 2020-2021 for Rajatalab Sangamam Project</t>
  </si>
  <si>
    <t>The cells highlighted with yellow are amended  as below</t>
  </si>
  <si>
    <t>Teachers salary s + 2 new computer teachers to be hired in 20-21)</t>
  </si>
  <si>
    <t>6000*12*2+ 1500*2 + 750*12*2</t>
  </si>
  <si>
    <t>Due to Covid the hiring of the new teachers and onboarding of the new 4 schools has been shelved till April 2021. Hence the proposed budget has been revised acordingly under item 2,  3, and 4. above</t>
  </si>
  <si>
    <t>Expenses from Apr to Sep 2020-2021 for Rajatalab Sangamam Project</t>
  </si>
  <si>
    <t xml:space="preserve"> Remarks</t>
  </si>
  <si>
    <t>The Program Coordinator was recruited only in Jan 2020 so an all inclusive pay of Rs 9000 was agreed then. Due to COVID the teacher was working from home so the increments due were not provided for now.  We will wait for the school to reopen to consider any increment.</t>
  </si>
  <si>
    <t>As the teachers were working from home the conveyance expenses were not paid for the first 6 months till Sept 2020 on account of COVID. And data charges of Rs 150 per month was paid which is included in the salary compenent of 6150</t>
  </si>
  <si>
    <t>The office premises was rented only from June 2020.</t>
  </si>
  <si>
    <t>3000*9</t>
  </si>
  <si>
    <t>5000*5</t>
  </si>
  <si>
    <t>2000 x 6+1000*4</t>
  </si>
  <si>
    <r>
      <t xml:space="preserve">Teachers salary including bonus ( 10%) of 2019 salary + data plan charges and conveyance ( 3 nos).   </t>
    </r>
    <r>
      <rPr>
        <b/>
        <sz val="11"/>
        <color rgb="FFFF0000"/>
        <rFont val="Calibri"/>
        <family val="2"/>
        <scheme val="minor"/>
      </rPr>
      <t>Please refer notes below</t>
    </r>
  </si>
  <si>
    <t xml:space="preserve">The office premises was taken up only from June 2020 hence the budget has been reduced to 9 month  from June 2020 to march 2021 </t>
  </si>
  <si>
    <t>Rajatalab staff visit to Chennai (Once in the year) 5 teachers, 1 coordinator and 1 project coordinator</t>
  </si>
  <si>
    <t>In view of the current COVID sistuation travel for the teachers from Rajatalab to Chennai seems to be possible only once and hence the cost of travel for the second trip has been removed.</t>
  </si>
  <si>
    <t>All teachers were paid the salary and Data charges of Rs 150 per month and no increment was paid due to COVID as the teachers working from home.  So also the conveyance was not paid for the period April 2020 to Septemeber 2020 and this is retained for the next 6 months assuming schools reopen in October 2020.</t>
  </si>
  <si>
    <t>Remarks</t>
  </si>
  <si>
    <t>Budget proposal for 2020-2021 for Rajatalab Sangamam Project</t>
  </si>
  <si>
    <t>Item no</t>
  </si>
  <si>
    <t>Program Coordinator / Lead teacher (salary + annual increment + conveyance +data plan charges)</t>
  </si>
  <si>
    <t>10000 x 12 + 1000*12*1500</t>
  </si>
  <si>
    <t>Teachers salary including annual increment to 2019 salary for existing teachers (@ average Rs 600 per teacher) + diwali bonus( 5000 per teacher) + data plan charges( 1500 for existing teachers per year and 1000 for part of the year for new teachers ) and conveyance( 750 per teacher per month). (3 computer teachers existing + 2 new computer teachers to be hired in 20-21 from July 2020 @ 6300 per teacher)</t>
  </si>
  <si>
    <t>Laptops and accessories for 2 new teachers, staff.</t>
  </si>
  <si>
    <r>
      <t xml:space="preserve">Computers with accessories for 4 new schools) </t>
    </r>
    <r>
      <rPr>
        <b/>
        <sz val="11"/>
        <color rgb="FF000000"/>
        <rFont val="Calibri"/>
        <family val="2"/>
        <scheme val="minor"/>
      </rPr>
      <t>Refer note no 2 below</t>
    </r>
  </si>
  <si>
    <r>
      <t xml:space="preserve">Asha Chennai volunteer / staff visit to Rajatalab – Air travel for two volunteers for one trip ( @10000 per person) &amp; local conveyance( 5000). </t>
    </r>
    <r>
      <rPr>
        <b/>
        <sz val="11"/>
        <color rgb="FF000000"/>
        <rFont val="Calibri"/>
        <family val="2"/>
        <scheme val="minor"/>
      </rPr>
      <t>Refer note 4 below</t>
    </r>
  </si>
  <si>
    <t>20000+5000</t>
  </si>
  <si>
    <t>Note : Two additional computer teachers will be hired from July 2020 and 4 new schools will be added to our list of schools</t>
  </si>
  <si>
    <t>Provide computers for new schools in Rajatalab in 2020-21</t>
  </si>
  <si>
    <t>Salary for new teachers is fixed at Rs 6300.00 taking into account a 5% inflation from last years salary of Rs 6000.00.</t>
  </si>
  <si>
    <t>Budget item 7 has a untravelled ticket cost amounting to Rs 14750.00 from 2019-20 budget for two volunteers due to corona virus lockdown. Hence only cost one travel for two volunteers budgeted in 2020-21</t>
  </si>
  <si>
    <t>6600*12*3+ 6300*8*2+ 1500*3 +1000*2+ 750*12*3+750*8*2+ 5000*3</t>
  </si>
  <si>
    <t>6600*6*3 +600*3 + 750*6*3+6000*3*6+150*3*6+5000*3</t>
  </si>
  <si>
    <t>10000 x 6+ 9000*6 + 1000*6+1500</t>
  </si>
  <si>
    <t>An all inclusive pay of Rs 9000 was agreed for the program ccordinator in Jan 2020 and due to COVID the increment proposed in March could not be paid as the teacher was working from home  and so the actuals for first 6 months from April 2020 to Sept 2020 is taken and the proposed with increment is retained subject to the Schools reopening in Oct 2020. Data charges of Rs 1500 and conveyance @1000 * 6 months is budgeted</t>
  </si>
  <si>
    <t>Actuals for the 6 months have been taken and proposed cost for the next 6 months is as was budgeted earlier.</t>
  </si>
  <si>
    <t>Balance available from last year</t>
  </si>
  <si>
    <t>Volunteers travel to Rajatalab proposed for two trips seems not feasible and so has been reduced to just one trip before March 2021.  Cost of airfare already paid in 2019-20 hence only local transportation needed</t>
  </si>
  <si>
    <t>First tranche of Rs 400,000 has been paid for 2020-21   Balance payable in 2nd tranche is Rs 53412</t>
  </si>
  <si>
    <t xml:space="preserve">Laptops and accessories for 2 new teachers, staff  !!!!! </t>
  </si>
  <si>
    <t>Computers with accessories for 4 new schools)</t>
  </si>
  <si>
    <t>As we do intend to start the hiring process for the new teachers by Feb/Mar we are intending to purchase these computers and start using them from April 1st.</t>
  </si>
  <si>
    <t>We hope to identify and add the schools by Mar/Apr for 2021. Therefore we are retaining this budget for purchase of computers for these schools.</t>
  </si>
  <si>
    <r>
      <rPr>
        <b/>
        <sz val="11"/>
        <color theme="1"/>
        <rFont val="Calibri"/>
        <family val="2"/>
        <scheme val="minor"/>
      </rPr>
      <t>(New Item)</t>
    </r>
    <r>
      <rPr>
        <sz val="11"/>
        <color theme="1"/>
        <rFont val="Calibri"/>
        <family val="2"/>
        <scheme val="minor"/>
      </rPr>
      <t xml:space="preserve"> Provision for furniture for existing 6 schools.</t>
    </r>
  </si>
  <si>
    <t>10000 X 6</t>
  </si>
  <si>
    <t>Schools have been requesting us for assistance with purchasing some minimal furniture for the computer labs which we setup with the computers from Ford last year. We are allocating Rs 10000 per school. Rest will be borne by or raised by the school teachers from local community.</t>
  </si>
  <si>
    <t>Where will this be spent?</t>
  </si>
  <si>
    <t>UP</t>
  </si>
  <si>
    <t>Mostly Chennai</t>
  </si>
  <si>
    <t>UP or Chennai -- not sure how the PC prices will be.</t>
  </si>
  <si>
    <t>UP and Chennai.</t>
  </si>
  <si>
    <t>Chennai.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</si>
</sst>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11"/>
      <color rgb="FF000000"/>
      <name val="Calibri"/>
      <family val="2"/>
      <scheme val="minor"/>
    </font>
    <font>
      <b/>
      <sz val="14"/>
      <color theme="1"/>
      <name val="Calibri"/>
      <family val="2"/>
      <scheme val="minor"/>
    </font>
    <font>
      <b/>
      <sz val="11"/>
      <color theme="0"/>
      <name val="Calibri"/>
      <family val="2"/>
      <scheme val="minor"/>
    </font>
    <font>
      <b/>
      <sz val="11"/>
      <color rgb="FFFF0000"/>
      <name val="Calibri"/>
      <family val="2"/>
      <scheme val="minor"/>
    </font>
    <font>
      <b/>
      <sz val="12"/>
      <color rgb="FFFF0000"/>
      <name val="Calibri"/>
      <family val="2"/>
      <scheme val="minor"/>
    </font>
    <font>
      <b/>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bgColor indexed="64"/>
      </patternFill>
    </fill>
    <fill>
      <patternFill patternType="solid">
        <fgColor theme="9"/>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rgb="FFCCCCCC"/>
      </left>
      <right/>
      <top style="medium">
        <color rgb="FFCCCCCC"/>
      </top>
      <bottom style="medium">
        <color rgb="FF000000"/>
      </bottom>
      <diagonal/>
    </border>
    <border>
      <left/>
      <right/>
      <top style="medium">
        <color rgb="FFCCCCCC"/>
      </top>
      <bottom style="medium">
        <color rgb="FF000000"/>
      </bottom>
      <diagonal/>
    </border>
    <border>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164" fontId="1" fillId="0" borderId="0" applyFont="0" applyFill="0" applyBorder="0" applyAlignment="0" applyProtection="0"/>
    <xf numFmtId="0" fontId="1" fillId="0" borderId="0"/>
  </cellStyleXfs>
  <cellXfs count="82">
    <xf numFmtId="0" fontId="0" fillId="0" borderId="0" xfId="0"/>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1" xfId="2" applyFont="1" applyFill="1" applyBorder="1" applyAlignment="1">
      <alignment horizontal="center" vertical="center" wrapText="1"/>
    </xf>
    <xf numFmtId="0" fontId="3" fillId="0" borderId="1" xfId="2" applyFont="1" applyBorder="1" applyAlignment="1">
      <alignment vertical="center" wrapText="1"/>
    </xf>
    <xf numFmtId="0" fontId="3" fillId="0" borderId="2" xfId="2" applyFont="1" applyBorder="1" applyAlignment="1">
      <alignment vertical="center" wrapText="1"/>
    </xf>
    <xf numFmtId="4" fontId="0" fillId="0" borderId="1" xfId="0" applyNumberFormat="1" applyFont="1" applyBorder="1" applyAlignment="1">
      <alignment vertical="center"/>
    </xf>
    <xf numFmtId="0" fontId="3" fillId="0" borderId="3" xfId="2" applyFont="1" applyBorder="1" applyAlignment="1">
      <alignment vertical="center" wrapText="1"/>
    </xf>
    <xf numFmtId="0" fontId="3" fillId="0" borderId="4" xfId="2" applyFont="1" applyBorder="1" applyAlignment="1">
      <alignment vertical="center" wrapText="1"/>
    </xf>
    <xf numFmtId="0" fontId="4" fillId="0" borderId="3" xfId="2" applyFont="1" applyBorder="1" applyAlignment="1">
      <alignment vertical="center" wrapText="1"/>
    </xf>
    <xf numFmtId="0" fontId="4" fillId="0" borderId="4" xfId="2" applyFont="1" applyBorder="1" applyAlignment="1">
      <alignment vertical="center" wrapText="1"/>
    </xf>
    <xf numFmtId="0" fontId="3" fillId="0" borderId="4" xfId="2" applyFont="1" applyBorder="1" applyAlignment="1">
      <alignment horizontal="left" vertical="center" wrapText="1"/>
    </xf>
    <xf numFmtId="0" fontId="3" fillId="0" borderId="1" xfId="2" applyFont="1" applyBorder="1"/>
    <xf numFmtId="0" fontId="3" fillId="0" borderId="1" xfId="2" applyFont="1" applyFill="1" applyBorder="1" applyAlignment="1">
      <alignment vertical="center" wrapText="1"/>
    </xf>
    <xf numFmtId="4" fontId="2" fillId="0" borderId="1" xfId="0" applyNumberFormat="1" applyFont="1" applyBorder="1" applyAlignment="1">
      <alignment vertical="center"/>
    </xf>
    <xf numFmtId="4" fontId="1" fillId="0" borderId="2" xfId="2" applyNumberFormat="1" applyFont="1" applyBorder="1" applyAlignment="1">
      <alignment vertical="center" wrapText="1"/>
    </xf>
    <xf numFmtId="4" fontId="1" fillId="0" borderId="4" xfId="2" applyNumberFormat="1" applyFont="1" applyBorder="1" applyAlignment="1">
      <alignment vertical="center" wrapText="1"/>
    </xf>
    <xf numFmtId="4" fontId="6" fillId="0" borderId="4" xfId="2" applyNumberFormat="1" applyFont="1" applyBorder="1" applyAlignment="1">
      <alignment vertical="center" wrapText="1"/>
    </xf>
    <xf numFmtId="4" fontId="2" fillId="0" borderId="1" xfId="2" applyNumberFormat="1" applyFont="1" applyBorder="1" applyAlignment="1"/>
    <xf numFmtId="0" fontId="7" fillId="0" borderId="0" xfId="0" applyFont="1"/>
    <xf numFmtId="0" fontId="5" fillId="0" borderId="0" xfId="2" applyFont="1" applyFill="1" applyBorder="1" applyAlignment="1">
      <alignment vertical="center" wrapText="1"/>
    </xf>
    <xf numFmtId="3" fontId="0" fillId="0" borderId="2" xfId="0" applyNumberFormat="1" applyBorder="1" applyAlignment="1">
      <alignment horizontal="right" vertical="center" wrapText="1"/>
    </xf>
    <xf numFmtId="0" fontId="0" fillId="0" borderId="0" xfId="0" applyAlignment="1">
      <alignment horizontal="center"/>
    </xf>
    <xf numFmtId="0" fontId="0" fillId="0" borderId="2" xfId="0" quotePrefix="1" applyBorder="1" applyAlignment="1">
      <alignment vertical="center" wrapText="1"/>
    </xf>
    <xf numFmtId="0" fontId="0" fillId="0" borderId="7" xfId="0" applyBorder="1"/>
    <xf numFmtId="0" fontId="2" fillId="0" borderId="8" xfId="0" applyFont="1" applyBorder="1" applyAlignment="1">
      <alignment wrapText="1"/>
    </xf>
    <xf numFmtId="0" fontId="0" fillId="0" borderId="8" xfId="0" applyBorder="1"/>
    <xf numFmtId="164" fontId="8" fillId="5" borderId="9" xfId="1" applyFont="1" applyFill="1" applyBorder="1"/>
    <xf numFmtId="0" fontId="0" fillId="0" borderId="10" xfId="0" applyBorder="1"/>
    <xf numFmtId="0" fontId="0" fillId="0" borderId="0" xfId="0" applyBorder="1"/>
    <xf numFmtId="0" fontId="0" fillId="0" borderId="11" xfId="0" applyBorder="1"/>
    <xf numFmtId="3" fontId="9" fillId="0" borderId="11" xfId="0" applyNumberFormat="1" applyFont="1" applyBorder="1"/>
    <xf numFmtId="0" fontId="0" fillId="0" borderId="12" xfId="0" applyBorder="1"/>
    <xf numFmtId="0" fontId="2" fillId="0" borderId="6" xfId="0" applyFont="1" applyBorder="1" applyAlignment="1">
      <alignment wrapText="1"/>
    </xf>
    <xf numFmtId="0" fontId="0" fillId="0" borderId="6" xfId="0" applyBorder="1"/>
    <xf numFmtId="0" fontId="0" fillId="0" borderId="4" xfId="0" applyBorder="1"/>
    <xf numFmtId="0" fontId="2" fillId="0" borderId="5" xfId="0" applyFont="1" applyFill="1" applyBorder="1" applyAlignment="1">
      <alignment horizontal="center" vertical="center" wrapText="1"/>
    </xf>
    <xf numFmtId="0" fontId="0" fillId="0" borderId="5" xfId="0" applyBorder="1" applyAlignment="1">
      <alignment wrapText="1"/>
    </xf>
    <xf numFmtId="0" fontId="0" fillId="0" borderId="5" xfId="0" applyBorder="1"/>
    <xf numFmtId="0" fontId="2" fillId="0" borderId="5" xfId="0" applyFont="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wrapText="1"/>
    </xf>
    <xf numFmtId="3" fontId="0" fillId="0" borderId="5" xfId="0" applyNumberFormat="1" applyBorder="1" applyAlignment="1">
      <alignment horizontal="center" vertical="center" wrapText="1"/>
    </xf>
    <xf numFmtId="0" fontId="0" fillId="2" borderId="5" xfId="0" applyFill="1" applyBorder="1" applyAlignment="1">
      <alignment vertical="center" wrapText="1"/>
    </xf>
    <xf numFmtId="0" fontId="6" fillId="0" borderId="5" xfId="0" applyFont="1" applyBorder="1" applyAlignment="1">
      <alignment vertical="center" wrapText="1"/>
    </xf>
    <xf numFmtId="0" fontId="0" fillId="0" borderId="5" xfId="0" applyFill="1" applyBorder="1" applyAlignment="1">
      <alignment vertical="center" wrapText="1"/>
    </xf>
    <xf numFmtId="0" fontId="0" fillId="0" borderId="5" xfId="0" applyBorder="1" applyAlignment="1">
      <alignment horizontal="center"/>
    </xf>
    <xf numFmtId="3" fontId="0" fillId="0" borderId="5" xfId="0" applyNumberFormat="1" applyBorder="1" applyAlignment="1">
      <alignment horizontal="center"/>
    </xf>
    <xf numFmtId="3" fontId="0" fillId="0" borderId="5" xfId="0" applyNumberFormat="1" applyBorder="1" applyAlignment="1">
      <alignment horizontal="right" vertical="center" wrapText="1"/>
    </xf>
    <xf numFmtId="3" fontId="0" fillId="3" borderId="5" xfId="0" applyNumberFormat="1" applyFill="1" applyBorder="1" applyAlignment="1">
      <alignment horizontal="right" vertical="center" wrapText="1"/>
    </xf>
    <xf numFmtId="0" fontId="0" fillId="3" borderId="5" xfId="0" applyFill="1" applyBorder="1" applyAlignment="1">
      <alignment vertical="center" wrapText="1"/>
    </xf>
    <xf numFmtId="0" fontId="0" fillId="0" borderId="5" xfId="0" applyBorder="1" applyAlignment="1">
      <alignment horizontal="left" vertical="center" wrapText="1"/>
    </xf>
    <xf numFmtId="3" fontId="2" fillId="0" borderId="5" xfId="0" applyNumberFormat="1" applyFont="1" applyBorder="1"/>
    <xf numFmtId="0" fontId="2" fillId="0" borderId="5" xfId="0" applyFont="1" applyBorder="1" applyAlignment="1">
      <alignment horizontal="center"/>
    </xf>
    <xf numFmtId="0" fontId="0" fillId="0" borderId="16" xfId="0"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7" xfId="0" applyBorder="1" applyAlignment="1">
      <alignment vertical="center" wrapText="1"/>
    </xf>
    <xf numFmtId="3" fontId="0" fillId="0" borderId="17" xfId="0" applyNumberFormat="1" applyBorder="1" applyAlignment="1">
      <alignment horizontal="right" vertical="center" wrapText="1"/>
    </xf>
    <xf numFmtId="0" fontId="0" fillId="3" borderId="17" xfId="0" applyFill="1" applyBorder="1" applyAlignment="1">
      <alignment vertical="center" wrapText="1"/>
    </xf>
    <xf numFmtId="0" fontId="6" fillId="3" borderId="17" xfId="0" applyFont="1" applyFill="1" applyBorder="1" applyAlignment="1">
      <alignment vertical="center" wrapText="1"/>
    </xf>
    <xf numFmtId="0" fontId="6" fillId="0" borderId="16" xfId="0" applyFont="1" applyBorder="1" applyAlignment="1">
      <alignment horizontal="center" vertical="center" wrapText="1"/>
    </xf>
    <xf numFmtId="0" fontId="6" fillId="0" borderId="17"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horizontal="right" vertical="center" wrapText="1"/>
    </xf>
    <xf numFmtId="0" fontId="0" fillId="0" borderId="16" xfId="0" applyBorder="1" applyAlignment="1">
      <alignment wrapText="1"/>
    </xf>
    <xf numFmtId="0" fontId="0" fillId="0" borderId="17" xfId="0" applyBorder="1" applyAlignment="1">
      <alignment wrapText="1"/>
    </xf>
    <xf numFmtId="3" fontId="0" fillId="0" borderId="17" xfId="0" applyNumberFormat="1" applyBorder="1" applyAlignment="1">
      <alignment horizontal="right" wrapText="1"/>
    </xf>
    <xf numFmtId="0" fontId="0" fillId="0" borderId="18" xfId="0" applyBorder="1" applyAlignment="1">
      <alignment wrapText="1"/>
    </xf>
    <xf numFmtId="0" fontId="0" fillId="0" borderId="18" xfId="0" applyBorder="1" applyAlignment="1">
      <alignment horizontal="right" wrapText="1"/>
    </xf>
    <xf numFmtId="0" fontId="0" fillId="0" borderId="17" xfId="0" quotePrefix="1" applyBorder="1" applyAlignment="1">
      <alignment vertical="center" wrapText="1"/>
    </xf>
    <xf numFmtId="0" fontId="0" fillId="3" borderId="1" xfId="0" applyFill="1" applyBorder="1" applyAlignment="1">
      <alignment vertical="center" wrapText="1"/>
    </xf>
    <xf numFmtId="0" fontId="10" fillId="3" borderId="0" xfId="0" applyFont="1" applyFill="1" applyBorder="1" applyAlignment="1">
      <alignment horizontal="center"/>
    </xf>
    <xf numFmtId="3" fontId="0" fillId="2" borderId="5" xfId="0" applyNumberFormat="1" applyFill="1" applyBorder="1" applyAlignment="1">
      <alignment horizontal="right" vertical="center" wrapText="1"/>
    </xf>
    <xf numFmtId="164" fontId="8" fillId="5" borderId="0" xfId="1" applyFont="1" applyFill="1" applyBorder="1"/>
    <xf numFmtId="3" fontId="0" fillId="0" borderId="0" xfId="0" applyNumberFormat="1" applyBorder="1" applyAlignment="1">
      <alignment horizontal="right" vertical="center" wrapText="1"/>
    </xf>
    <xf numFmtId="3" fontId="9" fillId="0" borderId="0" xfId="0" applyNumberFormat="1" applyFont="1" applyBorder="1"/>
    <xf numFmtId="0" fontId="2" fillId="3" borderId="13" xfId="0" applyFont="1" applyFill="1" applyBorder="1" applyAlignment="1">
      <alignment horizontal="center" wrapText="1"/>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4" borderId="0" xfId="0" applyFont="1" applyFill="1" applyBorder="1" applyAlignment="1">
      <alignment horizontal="center"/>
    </xf>
    <xf numFmtId="0" fontId="10" fillId="3" borderId="0" xfId="0" applyFont="1" applyFill="1" applyBorder="1" applyAlignment="1">
      <alignment horizontal="center"/>
    </xf>
  </cellXfs>
  <cellStyles count="3">
    <cellStyle name="Comma" xfId="1" builtinId="3"/>
    <cellStyle name="Normal" xfId="0" builtinId="0"/>
    <cellStyle name="Normal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5"/>
  <sheetViews>
    <sheetView workbookViewId="0">
      <selection activeCell="I4" sqref="I4"/>
    </sheetView>
  </sheetViews>
  <sheetFormatPr defaultColWidth="11.41796875" defaultRowHeight="14.4" x14ac:dyDescent="0.55000000000000004"/>
  <cols>
    <col min="3" max="3" width="43.89453125" customWidth="1"/>
    <col min="4" max="4" width="34.5234375" customWidth="1"/>
  </cols>
  <sheetData>
    <row r="1" spans="2:7" ht="18.600000000000001" thickBot="1" x14ac:dyDescent="0.75">
      <c r="C1" s="19" t="s">
        <v>26</v>
      </c>
    </row>
    <row r="2" spans="2:7" ht="43.5" thickBot="1" x14ac:dyDescent="0.6">
      <c r="B2" s="1" t="s">
        <v>0</v>
      </c>
      <c r="C2" s="2" t="s">
        <v>1</v>
      </c>
      <c r="D2" s="2" t="s">
        <v>2</v>
      </c>
      <c r="E2" s="2" t="s">
        <v>21</v>
      </c>
      <c r="F2" s="3" t="s">
        <v>22</v>
      </c>
      <c r="G2" s="3" t="s">
        <v>23</v>
      </c>
    </row>
    <row r="3" spans="2:7" ht="31.5" thickBot="1" x14ac:dyDescent="0.6">
      <c r="B3" s="4">
        <v>1</v>
      </c>
      <c r="C3" s="5" t="s">
        <v>3</v>
      </c>
      <c r="D3" s="5" t="s">
        <v>4</v>
      </c>
      <c r="E3" s="15">
        <v>30000</v>
      </c>
      <c r="F3" s="6">
        <v>27000</v>
      </c>
      <c r="G3" s="6">
        <f t="shared" ref="G3:G12" si="0">+E3-F3</f>
        <v>3000</v>
      </c>
    </row>
    <row r="4" spans="2:7" ht="47.1" thickBot="1" x14ac:dyDescent="0.6">
      <c r="B4" s="7">
        <v>2</v>
      </c>
      <c r="C4" s="8" t="s">
        <v>5</v>
      </c>
      <c r="D4" s="8" t="s">
        <v>6</v>
      </c>
      <c r="E4" s="16">
        <v>138000</v>
      </c>
      <c r="F4" s="6">
        <v>138000</v>
      </c>
      <c r="G4" s="6">
        <f t="shared" si="0"/>
        <v>0</v>
      </c>
    </row>
    <row r="5" spans="2:7" ht="31.5" thickBot="1" x14ac:dyDescent="0.6">
      <c r="B5" s="7">
        <v>3</v>
      </c>
      <c r="C5" s="8" t="s">
        <v>7</v>
      </c>
      <c r="D5" s="8" t="s">
        <v>8</v>
      </c>
      <c r="E5" s="16">
        <f>120000+100000</f>
        <v>220000</v>
      </c>
      <c r="F5" s="6">
        <v>230726</v>
      </c>
      <c r="G5" s="6">
        <f t="shared" si="0"/>
        <v>-10726</v>
      </c>
    </row>
    <row r="6" spans="2:7" ht="31.5" thickBot="1" x14ac:dyDescent="0.6">
      <c r="B6" s="7">
        <v>4</v>
      </c>
      <c r="C6" s="8" t="s">
        <v>9</v>
      </c>
      <c r="D6" s="8" t="s">
        <v>10</v>
      </c>
      <c r="E6" s="16">
        <v>6000</v>
      </c>
      <c r="F6" s="6">
        <v>2094</v>
      </c>
      <c r="G6" s="6">
        <f t="shared" si="0"/>
        <v>3906</v>
      </c>
    </row>
    <row r="7" spans="2:7" ht="31.5" thickBot="1" x14ac:dyDescent="0.6">
      <c r="B7" s="9">
        <v>5</v>
      </c>
      <c r="C7" s="10" t="s">
        <v>11</v>
      </c>
      <c r="D7" s="10" t="s">
        <v>12</v>
      </c>
      <c r="E7" s="17">
        <v>24000</v>
      </c>
      <c r="F7" s="6">
        <v>18750</v>
      </c>
      <c r="G7" s="6">
        <f t="shared" si="0"/>
        <v>5250</v>
      </c>
    </row>
    <row r="8" spans="2:7" ht="15.9" thickBot="1" x14ac:dyDescent="0.6">
      <c r="B8" s="7">
        <v>6</v>
      </c>
      <c r="C8" s="8" t="s">
        <v>13</v>
      </c>
      <c r="D8" s="8" t="s">
        <v>14</v>
      </c>
      <c r="E8" s="16">
        <v>50000</v>
      </c>
      <c r="F8" s="6">
        <f>20600+7846</f>
        <v>28446</v>
      </c>
      <c r="G8" s="6">
        <f t="shared" si="0"/>
        <v>21554</v>
      </c>
    </row>
    <row r="9" spans="2:7" ht="47.1" thickBot="1" x14ac:dyDescent="0.6">
      <c r="B9" s="7">
        <v>7</v>
      </c>
      <c r="C9" s="8" t="s">
        <v>15</v>
      </c>
      <c r="D9" s="11">
        <v>20000</v>
      </c>
      <c r="E9" s="16">
        <v>20000</v>
      </c>
      <c r="F9" s="6">
        <v>14750</v>
      </c>
      <c r="G9" s="6">
        <f t="shared" si="0"/>
        <v>5250</v>
      </c>
    </row>
    <row r="10" spans="2:7" ht="31.5" thickBot="1" x14ac:dyDescent="0.6">
      <c r="B10" s="7">
        <v>8</v>
      </c>
      <c r="C10" s="8" t="s">
        <v>16</v>
      </c>
      <c r="D10" s="8" t="s">
        <v>17</v>
      </c>
      <c r="E10" s="16">
        <v>12000</v>
      </c>
      <c r="F10" s="6">
        <f>7696+350</f>
        <v>8046</v>
      </c>
      <c r="G10" s="6">
        <f t="shared" si="0"/>
        <v>3954</v>
      </c>
    </row>
    <row r="11" spans="2:7" ht="31.5" thickBot="1" x14ac:dyDescent="0.6">
      <c r="B11" s="7">
        <v>9</v>
      </c>
      <c r="C11" s="8" t="s">
        <v>18</v>
      </c>
      <c r="D11" s="8" t="s">
        <v>17</v>
      </c>
      <c r="E11" s="16">
        <v>12000</v>
      </c>
      <c r="F11" s="6">
        <v>1850</v>
      </c>
      <c r="G11" s="6">
        <f t="shared" si="0"/>
        <v>10150</v>
      </c>
    </row>
    <row r="12" spans="2:7" ht="31.5" thickBot="1" x14ac:dyDescent="0.6">
      <c r="B12" s="7">
        <v>10</v>
      </c>
      <c r="C12" s="8" t="s">
        <v>19</v>
      </c>
      <c r="D12" s="8"/>
      <c r="E12" s="16">
        <v>10000</v>
      </c>
      <c r="F12" s="6">
        <v>13050</v>
      </c>
      <c r="G12" s="6">
        <f t="shared" si="0"/>
        <v>-3050</v>
      </c>
    </row>
    <row r="13" spans="2:7" ht="15.9" thickBot="1" x14ac:dyDescent="0.65">
      <c r="B13" s="12"/>
      <c r="C13" s="13" t="s">
        <v>20</v>
      </c>
      <c r="D13" s="12" t="s">
        <v>24</v>
      </c>
      <c r="E13" s="18">
        <f>SUM(E3:E12)</f>
        <v>522000</v>
      </c>
      <c r="F13" s="14">
        <f>SUM(F3:F12)</f>
        <v>482712</v>
      </c>
      <c r="G13" s="14">
        <f>SUM(G3:G12)</f>
        <v>39288</v>
      </c>
    </row>
    <row r="15" spans="2:7" ht="62.4" x14ac:dyDescent="0.55000000000000004">
      <c r="B15" t="s">
        <v>24</v>
      </c>
      <c r="C15" s="20" t="s">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topLeftCell="B1" workbookViewId="0">
      <selection activeCell="G4" sqref="G4:G6"/>
    </sheetView>
  </sheetViews>
  <sheetFormatPr defaultRowHeight="14.4" x14ac:dyDescent="0.55000000000000004"/>
  <cols>
    <col min="1" max="1" width="7.5234375" bestFit="1" customWidth="1"/>
    <col min="2" max="2" width="91.3125" bestFit="1" customWidth="1"/>
    <col min="3" max="3" width="15.89453125" style="22" customWidth="1"/>
    <col min="4" max="4" width="8.1015625" style="22" customWidth="1"/>
    <col min="6" max="6" width="4.41796875" bestFit="1" customWidth="1"/>
    <col min="7" max="7" width="39.89453125" customWidth="1"/>
    <col min="8" max="8" width="14.41796875" customWidth="1"/>
    <col min="9" max="9" width="11.5234375" bestFit="1" customWidth="1"/>
  </cols>
  <sheetData>
    <row r="1" spans="1:4" ht="14.7" thickBot="1" x14ac:dyDescent="0.6">
      <c r="A1" s="77" t="s">
        <v>65</v>
      </c>
      <c r="B1" s="78"/>
      <c r="C1" s="78"/>
      <c r="D1" s="79"/>
    </row>
    <row r="2" spans="1:4" ht="29.1" thickBot="1" x14ac:dyDescent="0.6">
      <c r="A2" s="55" t="s">
        <v>66</v>
      </c>
      <c r="B2" s="56" t="s">
        <v>1</v>
      </c>
      <c r="C2" s="56" t="s">
        <v>2</v>
      </c>
      <c r="D2" s="56" t="s">
        <v>40</v>
      </c>
    </row>
    <row r="3" spans="1:4" ht="29.1" thickBot="1" x14ac:dyDescent="0.6">
      <c r="A3" s="54">
        <v>1</v>
      </c>
      <c r="B3" s="57" t="s">
        <v>67</v>
      </c>
      <c r="C3" s="70" t="s">
        <v>68</v>
      </c>
      <c r="D3" s="58">
        <v>133500</v>
      </c>
    </row>
    <row r="4" spans="1:4" ht="72.3" thickBot="1" x14ac:dyDescent="0.6">
      <c r="A4" s="54">
        <v>2</v>
      </c>
      <c r="B4" s="57" t="s">
        <v>69</v>
      </c>
      <c r="C4" s="70" t="s">
        <v>78</v>
      </c>
      <c r="D4" s="58">
        <v>398900</v>
      </c>
    </row>
    <row r="5" spans="1:4" ht="29.4" customHeight="1" thickBot="1" x14ac:dyDescent="0.6">
      <c r="A5" s="54">
        <v>3</v>
      </c>
      <c r="B5" s="59" t="s">
        <v>70</v>
      </c>
      <c r="C5" s="57" t="s">
        <v>29</v>
      </c>
      <c r="D5" s="58">
        <v>60000</v>
      </c>
    </row>
    <row r="6" spans="1:4" ht="14.7" thickBot="1" x14ac:dyDescent="0.6">
      <c r="A6" s="54">
        <v>4</v>
      </c>
      <c r="B6" s="60" t="s">
        <v>71</v>
      </c>
      <c r="C6" s="57" t="s">
        <v>31</v>
      </c>
      <c r="D6" s="58">
        <v>100000</v>
      </c>
    </row>
    <row r="7" spans="1:4" ht="14.7" thickBot="1" x14ac:dyDescent="0.6">
      <c r="A7" s="61">
        <v>5</v>
      </c>
      <c r="B7" s="57" t="s">
        <v>32</v>
      </c>
      <c r="C7" s="57" t="s">
        <v>33</v>
      </c>
      <c r="D7" s="58">
        <v>36000</v>
      </c>
    </row>
    <row r="8" spans="1:4" ht="14.7" thickBot="1" x14ac:dyDescent="0.6">
      <c r="A8" s="54">
        <v>6</v>
      </c>
      <c r="B8" s="57" t="s">
        <v>34</v>
      </c>
      <c r="C8" s="57" t="s">
        <v>35</v>
      </c>
      <c r="D8" s="58">
        <v>70000</v>
      </c>
    </row>
    <row r="9" spans="1:4" ht="29.1" thickBot="1" x14ac:dyDescent="0.6">
      <c r="A9" s="54">
        <v>7</v>
      </c>
      <c r="B9" s="62" t="s">
        <v>72</v>
      </c>
      <c r="C9" s="57" t="s">
        <v>73</v>
      </c>
      <c r="D9" s="58">
        <v>25000</v>
      </c>
    </row>
    <row r="10" spans="1:4" ht="29.4" customHeight="1" thickBot="1" x14ac:dyDescent="0.6">
      <c r="A10" s="54">
        <v>8</v>
      </c>
      <c r="B10" s="57" t="s">
        <v>16</v>
      </c>
      <c r="C10" s="57" t="s">
        <v>37</v>
      </c>
      <c r="D10" s="58">
        <v>24000</v>
      </c>
    </row>
    <row r="11" spans="1:4" ht="14.7" thickBot="1" x14ac:dyDescent="0.6">
      <c r="A11" s="54">
        <v>9</v>
      </c>
      <c r="B11" s="57" t="s">
        <v>18</v>
      </c>
      <c r="C11" s="57" t="s">
        <v>38</v>
      </c>
      <c r="D11" s="58">
        <v>18000</v>
      </c>
    </row>
    <row r="12" spans="1:4" ht="14.7" thickBot="1" x14ac:dyDescent="0.6">
      <c r="A12" s="54">
        <v>10</v>
      </c>
      <c r="B12" s="57" t="s">
        <v>19</v>
      </c>
      <c r="C12" s="57"/>
      <c r="D12" s="58">
        <v>20600</v>
      </c>
    </row>
    <row r="13" spans="1:4" ht="14.7" thickBot="1" x14ac:dyDescent="0.6">
      <c r="A13" s="63"/>
      <c r="B13" s="57"/>
      <c r="C13" s="57"/>
      <c r="D13" s="64"/>
    </row>
    <row r="14" spans="1:4" ht="14.7" thickBot="1" x14ac:dyDescent="0.6">
      <c r="A14" s="65"/>
      <c r="B14" s="57" t="s">
        <v>20</v>
      </c>
      <c r="C14" s="66"/>
      <c r="D14" s="67">
        <v>886000</v>
      </c>
    </row>
    <row r="15" spans="1:4" ht="14.7" thickBot="1" x14ac:dyDescent="0.6">
      <c r="A15" s="68"/>
      <c r="B15" s="68"/>
      <c r="C15" s="68"/>
      <c r="D15" s="68"/>
    </row>
    <row r="16" spans="1:4" ht="29.1" thickBot="1" x14ac:dyDescent="0.6">
      <c r="A16" s="69">
        <v>1</v>
      </c>
      <c r="B16" s="68" t="s">
        <v>74</v>
      </c>
      <c r="C16" s="68"/>
      <c r="D16" s="68"/>
    </row>
    <row r="17" spans="1:4" ht="14.7" thickBot="1" x14ac:dyDescent="0.6">
      <c r="A17" s="69">
        <v>2</v>
      </c>
      <c r="B17" s="68" t="s">
        <v>75</v>
      </c>
      <c r="C17" s="68" t="s">
        <v>39</v>
      </c>
      <c r="D17" s="68"/>
    </row>
    <row r="18" spans="1:4" ht="57.6" customHeight="1" thickBot="1" x14ac:dyDescent="0.6">
      <c r="A18" s="69">
        <v>3</v>
      </c>
      <c r="B18" s="68" t="s">
        <v>76</v>
      </c>
      <c r="C18" s="68"/>
      <c r="D18" s="68"/>
    </row>
    <row r="19" spans="1:4" ht="28.8" customHeight="1" thickBot="1" x14ac:dyDescent="0.6">
      <c r="A19" s="69">
        <v>4</v>
      </c>
      <c r="B19" s="68" t="s">
        <v>77</v>
      </c>
      <c r="C19" s="68"/>
      <c r="D19" s="68"/>
    </row>
    <row r="20" spans="1:4" ht="14.7" thickBot="1" x14ac:dyDescent="0.6">
      <c r="A20" s="68"/>
      <c r="B20" s="68"/>
      <c r="C20" s="68"/>
      <c r="D20" s="68"/>
    </row>
    <row r="21" spans="1:4" ht="14.7" thickBot="1" x14ac:dyDescent="0.6">
      <c r="A21" s="68"/>
      <c r="B21" s="68"/>
      <c r="C21" s="68"/>
      <c r="D21" s="68"/>
    </row>
  </sheetData>
  <mergeCells count="1">
    <mergeCell ref="A1:D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16"/>
  <sheetViews>
    <sheetView topLeftCell="A7" workbookViewId="0">
      <selection activeCell="G4" sqref="G4"/>
    </sheetView>
  </sheetViews>
  <sheetFormatPr defaultRowHeight="14.4" x14ac:dyDescent="0.55000000000000004"/>
  <cols>
    <col min="2" max="2" width="4.41796875" bestFit="1" customWidth="1"/>
    <col min="3" max="3" width="36.20703125" customWidth="1"/>
    <col min="4" max="4" width="7.7890625" bestFit="1" customWidth="1"/>
    <col min="5" max="5" width="11.3125" bestFit="1" customWidth="1"/>
    <col min="6" max="6" width="47.3125" customWidth="1"/>
  </cols>
  <sheetData>
    <row r="2" spans="2:6" x14ac:dyDescent="0.55000000000000004">
      <c r="B2" s="80" t="s">
        <v>51</v>
      </c>
      <c r="C2" s="80"/>
      <c r="D2" s="80"/>
      <c r="E2" s="80"/>
    </row>
    <row r="3" spans="2:6" ht="28.8" x14ac:dyDescent="0.55000000000000004">
      <c r="B3" s="39" t="s">
        <v>0</v>
      </c>
      <c r="C3" s="39" t="s">
        <v>1</v>
      </c>
      <c r="D3" s="39" t="s">
        <v>2</v>
      </c>
      <c r="E3" s="39" t="s">
        <v>40</v>
      </c>
      <c r="F3" s="36" t="s">
        <v>52</v>
      </c>
    </row>
    <row r="4" spans="2:6" ht="72" x14ac:dyDescent="0.55000000000000004">
      <c r="B4" s="40">
        <v>1</v>
      </c>
      <c r="C4" s="40" t="s">
        <v>27</v>
      </c>
      <c r="D4" s="41" t="s">
        <v>42</v>
      </c>
      <c r="E4" s="42">
        <f>9000*6</f>
        <v>54000</v>
      </c>
      <c r="F4" s="37" t="s">
        <v>53</v>
      </c>
    </row>
    <row r="5" spans="2:6" ht="72" x14ac:dyDescent="0.55000000000000004">
      <c r="B5" s="40">
        <v>2</v>
      </c>
      <c r="C5" s="40" t="s">
        <v>41</v>
      </c>
      <c r="D5" s="41" t="s">
        <v>43</v>
      </c>
      <c r="E5" s="42">
        <f>6150*3*6</f>
        <v>110700</v>
      </c>
      <c r="F5" s="37" t="s">
        <v>54</v>
      </c>
    </row>
    <row r="6" spans="2:6" ht="28.8" x14ac:dyDescent="0.55000000000000004">
      <c r="B6" s="40">
        <v>3</v>
      </c>
      <c r="C6" s="43" t="s">
        <v>28</v>
      </c>
      <c r="D6" s="41"/>
      <c r="E6" s="42"/>
      <c r="F6" s="37"/>
    </row>
    <row r="7" spans="2:6" ht="28.8" x14ac:dyDescent="0.55000000000000004">
      <c r="B7" s="40">
        <v>4</v>
      </c>
      <c r="C7" s="43" t="s">
        <v>30</v>
      </c>
      <c r="D7" s="41"/>
      <c r="E7" s="42"/>
      <c r="F7" s="37"/>
    </row>
    <row r="8" spans="2:6" ht="28.8" x14ac:dyDescent="0.55000000000000004">
      <c r="B8" s="44">
        <v>5</v>
      </c>
      <c r="C8" s="40" t="s">
        <v>32</v>
      </c>
      <c r="D8" s="41" t="s">
        <v>44</v>
      </c>
      <c r="E8" s="42">
        <f>3000*4</f>
        <v>12000</v>
      </c>
      <c r="F8" s="37" t="s">
        <v>55</v>
      </c>
    </row>
    <row r="9" spans="2:6" ht="43.2" x14ac:dyDescent="0.55000000000000004">
      <c r="B9" s="40">
        <v>6</v>
      </c>
      <c r="C9" s="40" t="s">
        <v>34</v>
      </c>
      <c r="D9" s="41"/>
      <c r="E9" s="42"/>
      <c r="F9" s="37"/>
    </row>
    <row r="10" spans="2:6" ht="43.2" x14ac:dyDescent="0.55000000000000004">
      <c r="B10" s="40">
        <v>7</v>
      </c>
      <c r="C10" s="40" t="s">
        <v>36</v>
      </c>
      <c r="D10" s="41"/>
      <c r="E10" s="42"/>
      <c r="F10" s="37"/>
    </row>
    <row r="11" spans="2:6" ht="28.8" x14ac:dyDescent="0.55000000000000004">
      <c r="B11" s="40">
        <v>8</v>
      </c>
      <c r="C11" s="40" t="s">
        <v>16</v>
      </c>
      <c r="D11" s="41" t="s">
        <v>45</v>
      </c>
      <c r="E11" s="42">
        <v>4000</v>
      </c>
      <c r="F11" s="37"/>
    </row>
    <row r="12" spans="2:6" ht="28.8" x14ac:dyDescent="0.55000000000000004">
      <c r="B12" s="40">
        <v>9</v>
      </c>
      <c r="C12" s="40" t="s">
        <v>18</v>
      </c>
      <c r="D12" s="41"/>
      <c r="E12" s="42"/>
      <c r="F12" s="37"/>
    </row>
    <row r="13" spans="2:6" ht="28.8" x14ac:dyDescent="0.55000000000000004">
      <c r="B13" s="40">
        <v>10</v>
      </c>
      <c r="C13" s="40" t="s">
        <v>19</v>
      </c>
      <c r="D13" s="41"/>
      <c r="E13" s="42"/>
      <c r="F13" s="37"/>
    </row>
    <row r="14" spans="2:6" x14ac:dyDescent="0.55000000000000004">
      <c r="B14" s="40"/>
      <c r="C14" s="40"/>
      <c r="D14" s="41"/>
      <c r="E14" s="42"/>
      <c r="F14" s="37"/>
    </row>
    <row r="15" spans="2:6" x14ac:dyDescent="0.55000000000000004">
      <c r="B15" s="38"/>
      <c r="C15" s="45" t="s">
        <v>20</v>
      </c>
      <c r="D15" s="46"/>
      <c r="E15" s="47">
        <f>SUM(E4:E13)</f>
        <v>180700</v>
      </c>
      <c r="F15" s="38"/>
    </row>
    <row r="16" spans="2:6" x14ac:dyDescent="0.55000000000000004">
      <c r="D16" s="22"/>
      <c r="E16" s="22"/>
    </row>
  </sheetData>
  <mergeCells count="1">
    <mergeCell ref="B2:E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22"/>
  <sheetViews>
    <sheetView tabSelected="1" workbookViewId="0">
      <selection activeCell="G11" sqref="G11"/>
    </sheetView>
  </sheetViews>
  <sheetFormatPr defaultRowHeight="14.4" x14ac:dyDescent="0.55000000000000004"/>
  <cols>
    <col min="2" max="2" width="4.41796875" bestFit="1" customWidth="1"/>
    <col min="3" max="3" width="39" customWidth="1"/>
    <col min="4" max="4" width="14.3125" customWidth="1"/>
    <col min="5" max="6" width="15.7890625" customWidth="1"/>
    <col min="7" max="7" width="55.1015625" customWidth="1"/>
  </cols>
  <sheetData>
    <row r="2" spans="2:7" ht="15.6" x14ac:dyDescent="0.6">
      <c r="B2" s="81" t="s">
        <v>46</v>
      </c>
      <c r="C2" s="81"/>
      <c r="D2" s="81"/>
      <c r="E2" s="81"/>
      <c r="F2" s="72"/>
    </row>
    <row r="3" spans="2:7" ht="28.8" x14ac:dyDescent="0.55000000000000004">
      <c r="B3" s="39" t="s">
        <v>0</v>
      </c>
      <c r="C3" s="39" t="s">
        <v>1</v>
      </c>
      <c r="D3" s="39" t="s">
        <v>2</v>
      </c>
      <c r="E3" s="39" t="s">
        <v>40</v>
      </c>
      <c r="F3" s="39" t="s">
        <v>93</v>
      </c>
      <c r="G3" s="53" t="s">
        <v>64</v>
      </c>
    </row>
    <row r="4" spans="2:7" ht="100.8" x14ac:dyDescent="0.55000000000000004">
      <c r="B4" s="40">
        <v>1</v>
      </c>
      <c r="C4" s="40" t="s">
        <v>27</v>
      </c>
      <c r="D4" s="40" t="s">
        <v>80</v>
      </c>
      <c r="E4" s="48">
        <f>10000*6+1000*6+1500+9000*6</f>
        <v>121500</v>
      </c>
      <c r="F4" s="48" t="s">
        <v>94</v>
      </c>
      <c r="G4" s="37" t="s">
        <v>81</v>
      </c>
    </row>
    <row r="5" spans="2:7" ht="72" x14ac:dyDescent="0.55000000000000004">
      <c r="B5" s="40">
        <v>2</v>
      </c>
      <c r="C5" s="50" t="s">
        <v>59</v>
      </c>
      <c r="D5" s="40" t="s">
        <v>79</v>
      </c>
      <c r="E5" s="49">
        <f>6600*6*3+600*3+750*6*3+6000*6*3+150*3*6+5000*3</f>
        <v>259800</v>
      </c>
      <c r="F5" s="49" t="s">
        <v>94</v>
      </c>
      <c r="G5" s="37" t="s">
        <v>63</v>
      </c>
    </row>
    <row r="6" spans="2:7" ht="43.2" x14ac:dyDescent="0.55000000000000004">
      <c r="B6" s="40">
        <v>3</v>
      </c>
      <c r="C6" s="43" t="s">
        <v>86</v>
      </c>
      <c r="D6" s="43" t="s">
        <v>29</v>
      </c>
      <c r="E6" s="73">
        <v>60000</v>
      </c>
      <c r="F6" s="73" t="s">
        <v>95</v>
      </c>
      <c r="G6" s="37" t="s">
        <v>88</v>
      </c>
    </row>
    <row r="7" spans="2:7" ht="43.2" x14ac:dyDescent="0.55000000000000004">
      <c r="B7" s="40">
        <v>4</v>
      </c>
      <c r="C7" s="43" t="s">
        <v>87</v>
      </c>
      <c r="D7" s="43" t="s">
        <v>31</v>
      </c>
      <c r="E7" s="73">
        <v>100000</v>
      </c>
      <c r="F7" s="73" t="s">
        <v>96</v>
      </c>
      <c r="G7" s="37" t="s">
        <v>89</v>
      </c>
    </row>
    <row r="8" spans="2:7" ht="43.2" x14ac:dyDescent="0.55000000000000004">
      <c r="B8" s="44">
        <v>5</v>
      </c>
      <c r="C8" s="40" t="s">
        <v>32</v>
      </c>
      <c r="D8" s="40" t="s">
        <v>56</v>
      </c>
      <c r="E8" s="48">
        <f>3000*9</f>
        <v>27000</v>
      </c>
      <c r="F8" s="48" t="s">
        <v>94</v>
      </c>
      <c r="G8" s="37" t="s">
        <v>60</v>
      </c>
    </row>
    <row r="9" spans="2:7" ht="43.2" x14ac:dyDescent="0.55000000000000004">
      <c r="B9" s="40">
        <v>6</v>
      </c>
      <c r="C9" s="40" t="s">
        <v>61</v>
      </c>
      <c r="D9" s="40" t="s">
        <v>57</v>
      </c>
      <c r="E9" s="48">
        <f>5000*5</f>
        <v>25000</v>
      </c>
      <c r="F9" s="48" t="s">
        <v>97</v>
      </c>
      <c r="G9" s="37" t="s">
        <v>62</v>
      </c>
    </row>
    <row r="10" spans="2:7" ht="57.6" x14ac:dyDescent="0.55000000000000004">
      <c r="B10" s="40">
        <v>7</v>
      </c>
      <c r="C10" s="40" t="s">
        <v>36</v>
      </c>
      <c r="D10" s="51">
        <v>5000</v>
      </c>
      <c r="E10" s="48">
        <v>5000</v>
      </c>
      <c r="F10" s="48" t="s">
        <v>98</v>
      </c>
      <c r="G10" s="37" t="s">
        <v>84</v>
      </c>
    </row>
    <row r="11" spans="2:7" ht="28.8" x14ac:dyDescent="0.55000000000000004">
      <c r="B11" s="40">
        <v>8</v>
      </c>
      <c r="C11" s="40" t="s">
        <v>16</v>
      </c>
      <c r="D11" s="40" t="s">
        <v>58</v>
      </c>
      <c r="E11" s="48">
        <f>2000*6+1000*4</f>
        <v>16000</v>
      </c>
      <c r="F11" s="48" t="s">
        <v>94</v>
      </c>
      <c r="G11" s="37" t="s">
        <v>82</v>
      </c>
    </row>
    <row r="12" spans="2:7" ht="28.8" x14ac:dyDescent="0.55000000000000004">
      <c r="B12" s="40">
        <v>9</v>
      </c>
      <c r="C12" s="40" t="s">
        <v>18</v>
      </c>
      <c r="D12" s="40" t="s">
        <v>38</v>
      </c>
      <c r="E12" s="48">
        <f>1500*12</f>
        <v>18000</v>
      </c>
      <c r="F12" s="48" t="s">
        <v>94</v>
      </c>
      <c r="G12" s="37"/>
    </row>
    <row r="13" spans="2:7" ht="28.8" x14ac:dyDescent="0.55000000000000004">
      <c r="B13" s="40">
        <v>10</v>
      </c>
      <c r="C13" s="40" t="s">
        <v>19</v>
      </c>
      <c r="D13" s="40"/>
      <c r="E13" s="48">
        <v>20400</v>
      </c>
      <c r="F13" s="48" t="s">
        <v>97</v>
      </c>
      <c r="G13" s="37"/>
    </row>
    <row r="14" spans="2:7" ht="72" x14ac:dyDescent="0.55000000000000004">
      <c r="B14" s="40">
        <v>11</v>
      </c>
      <c r="C14" s="40" t="s">
        <v>90</v>
      </c>
      <c r="D14" s="40" t="s">
        <v>91</v>
      </c>
      <c r="E14" s="48">
        <v>60000</v>
      </c>
      <c r="F14" s="48" t="s">
        <v>94</v>
      </c>
      <c r="G14" s="37" t="s">
        <v>92</v>
      </c>
    </row>
    <row r="15" spans="2:7" x14ac:dyDescent="0.55000000000000004">
      <c r="B15" s="40">
        <v>12</v>
      </c>
      <c r="C15" s="40" t="s">
        <v>83</v>
      </c>
      <c r="D15" s="40"/>
      <c r="E15" s="48">
        <v>-39288</v>
      </c>
      <c r="F15" s="48"/>
      <c r="G15" s="37"/>
    </row>
    <row r="16" spans="2:7" x14ac:dyDescent="0.55000000000000004">
      <c r="B16" s="38"/>
      <c r="C16" s="45" t="s">
        <v>20</v>
      </c>
      <c r="D16" s="38"/>
      <c r="E16" s="52">
        <f>SUM(E4:E15)</f>
        <v>673412</v>
      </c>
      <c r="F16" s="52"/>
      <c r="G16" s="37"/>
    </row>
    <row r="17" spans="2:6" ht="14.7" thickBot="1" x14ac:dyDescent="0.6"/>
    <row r="18" spans="2:6" ht="43.2" x14ac:dyDescent="0.55000000000000004">
      <c r="B18" s="24"/>
      <c r="C18" s="25" t="s">
        <v>85</v>
      </c>
      <c r="D18" s="26"/>
      <c r="E18" s="27">
        <f>E16-400000</f>
        <v>273412</v>
      </c>
      <c r="F18" s="74"/>
    </row>
    <row r="19" spans="2:6" ht="14.7" thickBot="1" x14ac:dyDescent="0.6">
      <c r="B19" s="28"/>
      <c r="C19" s="29" t="s">
        <v>47</v>
      </c>
      <c r="D19" s="29"/>
      <c r="E19" s="30"/>
      <c r="F19" s="29"/>
    </row>
    <row r="20" spans="2:6" ht="43.5" thickBot="1" x14ac:dyDescent="0.6">
      <c r="B20" s="28"/>
      <c r="C20" s="71" t="s">
        <v>48</v>
      </c>
      <c r="D20" s="23" t="s">
        <v>49</v>
      </c>
      <c r="E20" s="21">
        <f>6000*12*2+1500*2+750*12*2</f>
        <v>165000</v>
      </c>
      <c r="F20" s="75"/>
    </row>
    <row r="21" spans="2:6" x14ac:dyDescent="0.55000000000000004">
      <c r="B21" s="28"/>
      <c r="C21" s="29"/>
      <c r="D21" s="29"/>
      <c r="E21" s="31"/>
      <c r="F21" s="76"/>
    </row>
    <row r="22" spans="2:6" ht="72.3" thickBot="1" x14ac:dyDescent="0.6">
      <c r="B22" s="32"/>
      <c r="C22" s="33" t="s">
        <v>50</v>
      </c>
      <c r="D22" s="34"/>
      <c r="E22" s="35"/>
      <c r="F22" s="29"/>
    </row>
  </sheetData>
  <mergeCells count="1">
    <mergeCell ref="B2:E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vs expenses 2019-20 </vt:lpstr>
      <vt:lpstr>Budget proposal 2020-2021 </vt:lpstr>
      <vt:lpstr>Expenses  April 20 - Sept 20</vt:lpstr>
      <vt:lpstr>Revised budget due to covid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Ramki123</dc:creator>
  <cp:lastModifiedBy>Dixit, Saurabh</cp:lastModifiedBy>
  <dcterms:created xsi:type="dcterms:W3CDTF">2020-04-15T19:53:01Z</dcterms:created>
  <dcterms:modified xsi:type="dcterms:W3CDTF">2020-09-21T03:06:26Z</dcterms:modified>
</cp:coreProperties>
</file>