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_dixit\Desktop\Sangamam\"/>
    </mc:Choice>
  </mc:AlternateContent>
  <xr:revisionPtr revIDLastSave="0" documentId="13_ncr:1_{1F83FF6F-2AF0-4003-84CC-70515F3A32CD}" xr6:coauthVersionLast="41" xr6:coauthVersionMax="45" xr10:uidLastSave="{00000000-0000-0000-0000-000000000000}"/>
  <bookViews>
    <workbookView xWindow="-96" yWindow="-96" windowWidth="23232" windowHeight="12552" activeTab="2" xr2:uid="{00000000-000D-0000-FFFF-FFFF00000000}"/>
  </bookViews>
  <sheets>
    <sheet name="Budget vs expenses 2019-20 " sheetId="1" r:id="rId1"/>
    <sheet name="Expenses break up 2019-20" sheetId="2" r:id="rId2"/>
    <sheet name="Budget proposal 2020-2021 " sheetId="3" r:id="rId3"/>
  </sheets>
  <definedNames>
    <definedName name="_xlnm._FilterDatabase" localSheetId="1" hidden="1">'Expenses break up 2019-20'!$A$2:$F$92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3" l="1"/>
  <c r="I3" i="3"/>
  <c r="G13" i="1" l="1"/>
  <c r="F5" i="1"/>
  <c r="E14" i="1"/>
  <c r="E5" i="1"/>
  <c r="I5" i="3" l="1"/>
  <c r="I6" i="3"/>
  <c r="I7" i="3"/>
  <c r="I8" i="3"/>
  <c r="I10" i="3"/>
  <c r="I11" i="3"/>
  <c r="I14" i="3" l="1"/>
  <c r="D7" i="3"/>
  <c r="D6" i="3"/>
  <c r="D5" i="3"/>
  <c r="D4" i="3"/>
  <c r="D3" i="3"/>
  <c r="D14" i="3" l="1"/>
  <c r="D94" i="2"/>
  <c r="G12" i="1"/>
  <c r="G11" i="1"/>
  <c r="F10" i="1"/>
  <c r="G10" i="1" s="1"/>
  <c r="G9" i="1"/>
  <c r="F8" i="1"/>
  <c r="F14" i="1" s="1"/>
  <c r="G7" i="1"/>
  <c r="G6" i="1"/>
  <c r="G5" i="1"/>
  <c r="G4" i="1"/>
  <c r="G3" i="1"/>
  <c r="G8" i="1" l="1"/>
  <c r="G14" i="1"/>
</calcChain>
</file>

<file path=xl/sharedStrings.xml><?xml version="1.0" encoding="utf-8"?>
<sst xmlns="http://schemas.openxmlformats.org/spreadsheetml/2006/main" count="371" uniqueCount="147">
  <si>
    <t>SNo</t>
  </si>
  <si>
    <t>Budget Item</t>
  </si>
  <si>
    <t>Cost details</t>
  </si>
  <si>
    <t>Program Coordinator / Lead teacher salary (assuing we hire the coordinator by Jan).</t>
  </si>
  <si>
    <t>10000 x 3</t>
  </si>
  <si>
    <t>6000 x 7 x 2 + 6000 x 9</t>
  </si>
  <si>
    <t>Laptops and accessories for teachers, staff</t>
  </si>
  <si>
    <t>Data plan for all teachers. Assuming three recharges per teacher / coord.</t>
  </si>
  <si>
    <t>1500 x 4</t>
  </si>
  <si>
    <t>Conveyance / petrol for travelling for teachers and coordinator.</t>
  </si>
  <si>
    <t>3000 x 7
1000 x 3</t>
  </si>
  <si>
    <t>Rajatalab staff visit to Chennai (twice in the year)</t>
  </si>
  <si>
    <t>25000 x 2</t>
  </si>
  <si>
    <t>Asha Chennai volunteer / staff visit to Rajatalab – May include air travel for one volunteer for each trip.</t>
  </si>
  <si>
    <t>Teacher meetings – food, conveyance, TLM materials etc.</t>
  </si>
  <si>
    <t>2000 x 6</t>
  </si>
  <si>
    <t>Purchase of teaching materials, photocopy of documents etc. for teaching.</t>
  </si>
  <si>
    <t>Administration, Miscellaneous, documentation etc.</t>
  </si>
  <si>
    <t>TOTAL</t>
  </si>
  <si>
    <t>Budget Amount in ₹</t>
  </si>
  <si>
    <t>Actual expenses in ₹</t>
  </si>
  <si>
    <t>variance with budget in ₹</t>
  </si>
  <si>
    <t>#####</t>
  </si>
  <si>
    <t>Please note that original budget approved in October 2019 was ₹ 422,000.00 and additional budget for computers approved in November 2019 for ₹ 100,000.00.</t>
  </si>
  <si>
    <t>Rajatalab Sangamam project expenses for the period from July 2019 till March 2020</t>
  </si>
  <si>
    <t xml:space="preserve"> Rajatalab Sangamm  Project expenses break up</t>
  </si>
  <si>
    <t>Sl. No</t>
  </si>
  <si>
    <t>Date</t>
  </si>
  <si>
    <t>Payee</t>
  </si>
  <si>
    <t>Budget Reference</t>
  </si>
  <si>
    <t>Details</t>
  </si>
  <si>
    <t>Rajaraman K</t>
  </si>
  <si>
    <t>Teacher Training-Thiruvallur/Office, Room Rent (2-Days)</t>
  </si>
  <si>
    <t>Teacher Training-Thiruvallur/Office, Food Exp (3-Days)</t>
  </si>
  <si>
    <t>Amazon</t>
  </si>
  <si>
    <t>Laptop (Lenovo)-2</t>
  </si>
  <si>
    <t>Suresh Rathaur</t>
  </si>
  <si>
    <t>July 2019 : salary</t>
  </si>
  <si>
    <t xml:space="preserve">July 2019 : Conveyance </t>
  </si>
  <si>
    <t>August 2019  : salary</t>
  </si>
  <si>
    <t>Teacher Training-Thiruvallur, Food Exp</t>
  </si>
  <si>
    <t>Teacher Training-Thiruvallur, Room Rent</t>
  </si>
  <si>
    <t>Computer teacher training program : Chennai trip</t>
  </si>
  <si>
    <t>September 2019 : teacher monthly meeting</t>
  </si>
  <si>
    <t>September 2019 :  salary</t>
  </si>
  <si>
    <t>September 2019 :  conveyance</t>
  </si>
  <si>
    <t>October 2019 : salary</t>
  </si>
  <si>
    <t>October 2019 : conveyance</t>
  </si>
  <si>
    <t>Diwali gift for teachers</t>
  </si>
  <si>
    <t xml:space="preserve">October 2019 :  teachers monthly meeting </t>
  </si>
  <si>
    <t>November 2019 : salary</t>
  </si>
  <si>
    <t>November 2019 : conveyance</t>
  </si>
  <si>
    <t xml:space="preserve">Sept - november 2019 : data plan charges </t>
  </si>
  <si>
    <t xml:space="preserve">November 2019 : teachers monthly meeting </t>
  </si>
  <si>
    <t>December 2019 : salary</t>
  </si>
  <si>
    <t>December 2019 : conveyance</t>
  </si>
  <si>
    <t xml:space="preserve">December 2019 : teachers monthly meeting </t>
  </si>
  <si>
    <t>New year gift for teachers</t>
  </si>
  <si>
    <t>Lenova Laptop-1</t>
  </si>
  <si>
    <t>Solvar Associate</t>
  </si>
  <si>
    <t>for new teacher</t>
  </si>
  <si>
    <t>January 2020 : salary</t>
  </si>
  <si>
    <t>January 2020 : conveyance</t>
  </si>
  <si>
    <t>January 2020 : data plan charges</t>
  </si>
  <si>
    <t>January 2020 : Coordinator Salary</t>
  </si>
  <si>
    <t>Doodh Ganga</t>
  </si>
  <si>
    <t xml:space="preserve">January 2020 : teachers monthly meeting </t>
  </si>
  <si>
    <t>Muthu M</t>
  </si>
  <si>
    <t>Computers Transpportation Charges</t>
  </si>
  <si>
    <t>Ford Computers Transportation-Food Exp</t>
  </si>
  <si>
    <t>Spice Jet</t>
  </si>
  <si>
    <t>Ajantha Tronix</t>
  </si>
  <si>
    <t>Computers Packing Materials</t>
  </si>
  <si>
    <t>Computer Gallery</t>
  </si>
  <si>
    <t xml:space="preserve">February 2020 : teachers monthly meeting </t>
  </si>
  <si>
    <t>February 2020 : salary</t>
  </si>
  <si>
    <t xml:space="preserve">February 2020 : conveyance </t>
  </si>
  <si>
    <t>February 2020 : data plan charges</t>
  </si>
  <si>
    <t>February 2020 : Coordinator Salary</t>
  </si>
  <si>
    <t>Gati Kinetsu Express</t>
  </si>
  <si>
    <t>Transport of 33 computers to Rajatalab</t>
  </si>
  <si>
    <t>Cancellation of Chennai trip train tickets</t>
  </si>
  <si>
    <t>Solver Associates</t>
  </si>
  <si>
    <t>Inverter and Keyboard mouse from Varanasi vendor</t>
  </si>
  <si>
    <t>March 2020 : salary</t>
  </si>
  <si>
    <t xml:space="preserve">March 2020 : conveyance </t>
  </si>
  <si>
    <t>March 2020 : data plan charges</t>
  </si>
  <si>
    <t>March 2020 : conveyance</t>
  </si>
  <si>
    <t>March 2020 : Coordinator Salary</t>
  </si>
  <si>
    <t xml:space="preserve">March 2020 : teachers monthly meeting </t>
  </si>
  <si>
    <t>Asha Varanasi</t>
  </si>
  <si>
    <t>Admin expenses – 2.5% of FCRA remittancecs</t>
  </si>
  <si>
    <t>Total</t>
  </si>
  <si>
    <t>30000 x 4</t>
  </si>
  <si>
    <t>30000*2</t>
  </si>
  <si>
    <t>25000*4</t>
  </si>
  <si>
    <t>Rent for new office premises for Rajatalab Sangamam project</t>
  </si>
  <si>
    <t>3000*12</t>
  </si>
  <si>
    <t>Rajatalab staff visit to Chennai (twice in the year) 5 teachers, 1 coordinator and 1 project coordinator</t>
  </si>
  <si>
    <t>5000*7*2</t>
  </si>
  <si>
    <t>2000 x 12</t>
  </si>
  <si>
    <t>1500 x 12</t>
  </si>
  <si>
    <t>Budget proposal for 2020-2021 for Rajatalab Sangamam Project</t>
  </si>
  <si>
    <t xml:space="preserve">Budget figures for 2019-2020 for Rajatalab Sangamam Project </t>
  </si>
  <si>
    <t>Amount in ₹</t>
  </si>
  <si>
    <t>Provide computers for new  schools in Rajatalab in 2020-21</t>
  </si>
  <si>
    <t>Item no</t>
  </si>
  <si>
    <t xml:space="preserve">Computer accessories for 6 schools </t>
  </si>
  <si>
    <r>
      <t>Teacher Training-Varanasi, Travel Exp (Flight Charges)</t>
    </r>
    <r>
      <rPr>
        <b/>
        <sz val="10"/>
        <color indexed="8"/>
        <rFont val="Arial"/>
        <family val="2"/>
      </rPr>
      <t xml:space="preserve"> @@@</t>
    </r>
  </si>
  <si>
    <t>@@@</t>
  </si>
  <si>
    <t>Expense  pertaining to budget item no 7 towards travel  to and from varanasi for two volunteers from chennai could not be carried out due to country wide corona virus lockdown. This money is available in 2020-21 for the travel.</t>
  </si>
  <si>
    <t xml:space="preserve">30000 x 4 </t>
  </si>
  <si>
    <t>Computer Accessories for school</t>
  </si>
  <si>
    <t>Note : Two additional computer teachers will be hired  from July 2020 and 4 new schools will be added to our list of schools</t>
  </si>
  <si>
    <t>Laptops and accessories for 2 new teachers, staff.</t>
  </si>
  <si>
    <t>Travel cost towards visit to all schools</t>
  </si>
  <si>
    <t>Tft Monitor-12 for Rajatalab schools</t>
  </si>
  <si>
    <t>CMOS Battery-33 &amp; Wifi Dongal-33 for schools in Rajatalab</t>
  </si>
  <si>
    <t>Power Cables for computers to Rajatalab schools</t>
  </si>
  <si>
    <t>Program Coordinator / Lead teacher (salary + annual increment  + conveyance +data plan charges)</t>
  </si>
  <si>
    <t>20000+5000</t>
  </si>
  <si>
    <t>Budget item 7 has a untravelled ticket cost amounting to Rs 14750.00 from 2019-20 budget for two volunteers due to corona virus lockdown. Hence only cost one travel for two volunteers budgeted in 2020-21</t>
  </si>
  <si>
    <t xml:space="preserve"> +6600*12*3+ 6300*8*2+ 1500*3 +1000*2+ 750*12*3+750*8*2+ 5000*3</t>
  </si>
  <si>
    <t>Teachers salary including annual increment   to 2019 salary for existing teachers (@ average Rs 600 per teacher)  + diwali bonus( 5000 per teacher) + data plan charges( 1500  for existing teachers per year and 1000 for part of the year for new teachers ) and conveyance( 750 per teacher per month). (3 computer teachers existing + 2 new computer teachers to be hired in 20-21 from July 2020 @ 6300 per teacher)</t>
  </si>
  <si>
    <r>
      <t xml:space="preserve">Computers with accessories for 4 new schools)  </t>
    </r>
    <r>
      <rPr>
        <b/>
        <sz val="11"/>
        <color theme="1"/>
        <rFont val="Calibri"/>
        <family val="2"/>
        <scheme val="minor"/>
      </rPr>
      <t>Refer note no 2 below</t>
    </r>
  </si>
  <si>
    <t>Salary for new teachers is fixed at Rs 6300.00 taking into account a 5% inflation from last years salary of Rs 6000.00.</t>
  </si>
  <si>
    <t>Budget item no 6 chennai trip of varanasi teachers</t>
  </si>
  <si>
    <t>Budget item no 3 computers for teachers</t>
  </si>
  <si>
    <t>Budget Item no 5 conveyance cost</t>
  </si>
  <si>
    <t>Budget item no 2 Teachers salary</t>
  </si>
  <si>
    <t>Budget item no 8 refreshments</t>
  </si>
  <si>
    <t>Budget item no 4  data plan</t>
  </si>
  <si>
    <t>Budget item no 1 coordinators salary</t>
  </si>
  <si>
    <t>Budget item no 9 teaching material</t>
  </si>
  <si>
    <t>Budget item no 11 computer accessories</t>
  </si>
  <si>
    <t>Budget item no 7 volunteers varanasi trip</t>
  </si>
  <si>
    <t>Budget item no 10 Admin charges</t>
  </si>
  <si>
    <t>Travel could notbe done however tickets for airfare are with the airline due to country lockdown on account of corona virus</t>
  </si>
  <si>
    <t xml:space="preserve">One teacher Ajay was procured the computer from last years budget </t>
  </si>
  <si>
    <t xml:space="preserve">Conveyance of Rs 750.00 paid to teachers </t>
  </si>
  <si>
    <t>One visit was not possiblke due to corona virus lockdown</t>
  </si>
  <si>
    <t>Notes and details</t>
  </si>
  <si>
    <r>
      <t xml:space="preserve">Asha Chennai volunteer / staff visit to Rajatalab – Rs 5000 for first trip + Air travel for two volunteers for one trip ( @7500 per person) &amp; local conveyance( 5000). </t>
    </r>
    <r>
      <rPr>
        <b/>
        <sz val="11"/>
        <color theme="1"/>
        <rFont val="Calibri"/>
        <family val="2"/>
        <scheme val="minor"/>
      </rPr>
      <t>Refer note 4 below</t>
    </r>
  </si>
  <si>
    <t>10000 x 12 + 1000*12+1500</t>
  </si>
  <si>
    <t>Furniture for schools</t>
  </si>
  <si>
    <t>Name Withheld by Steward</t>
  </si>
  <si>
    <t>Teachers salary (3 computer teachers)
1 Teacher started in July.
2 teachers started in 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</si>
</sst>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dd/mmm/yyyy"/>
    <numFmt numFmtId="166" formatCode="0.00_ ;\-0.00\ "/>
    <numFmt numFmtId="167" formatCode="#,##0.00;[Red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3" fillId="0" borderId="3" xfId="2" applyFont="1" applyBorder="1" applyAlignment="1">
      <alignment vertical="center" wrapText="1"/>
    </xf>
    <xf numFmtId="0" fontId="3" fillId="0" borderId="4" xfId="2" applyFont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1" xfId="2" applyFont="1" applyBorder="1"/>
    <xf numFmtId="0" fontId="3" fillId="0" borderId="1" xfId="2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1" fillId="0" borderId="2" xfId="2" applyNumberFormat="1" applyFont="1" applyBorder="1" applyAlignment="1">
      <alignment vertical="center" wrapText="1"/>
    </xf>
    <xf numFmtId="4" fontId="1" fillId="0" borderId="4" xfId="2" applyNumberFormat="1" applyFont="1" applyBorder="1" applyAlignment="1">
      <alignment vertical="center" wrapText="1"/>
    </xf>
    <xf numFmtId="4" fontId="6" fillId="0" borderId="4" xfId="2" applyNumberFormat="1" applyFont="1" applyBorder="1" applyAlignment="1">
      <alignment vertical="center" wrapText="1"/>
    </xf>
    <xf numFmtId="4" fontId="2" fillId="0" borderId="1" xfId="2" applyNumberFormat="1" applyFont="1" applyBorder="1" applyAlignment="1"/>
    <xf numFmtId="0" fontId="7" fillId="0" borderId="0" xfId="0" applyFont="1"/>
    <xf numFmtId="0" fontId="5" fillId="0" borderId="0" xfId="2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10" fillId="0" borderId="6" xfId="0" applyFont="1" applyBorder="1" applyAlignment="1">
      <alignment horizontal="center" wrapText="1"/>
    </xf>
    <xf numFmtId="165" fontId="10" fillId="0" borderId="6" xfId="0" applyNumberFormat="1" applyFont="1" applyBorder="1" applyAlignment="1">
      <alignment horizontal="center" wrapText="1"/>
    </xf>
    <xf numFmtId="166" fontId="10" fillId="0" borderId="6" xfId="1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167" fontId="13" fillId="2" borderId="6" xfId="0" applyNumberFormat="1" applyFont="1" applyFill="1" applyBorder="1" applyAlignment="1"/>
    <xf numFmtId="0" fontId="14" fillId="0" borderId="6" xfId="0" applyFont="1" applyBorder="1" applyAlignment="1"/>
    <xf numFmtId="4" fontId="15" fillId="2" borderId="6" xfId="0" applyNumberFormat="1" applyFont="1" applyFill="1" applyBorder="1" applyAlignment="1">
      <alignment horizontal="right"/>
    </xf>
    <xf numFmtId="0" fontId="14" fillId="2" borderId="6" xfId="0" applyFont="1" applyFill="1" applyBorder="1" applyAlignment="1"/>
    <xf numFmtId="4" fontId="15" fillId="2" borderId="6" xfId="0" applyNumberFormat="1" applyFont="1" applyFill="1" applyBorder="1"/>
    <xf numFmtId="0" fontId="16" fillId="2" borderId="6" xfId="0" applyFont="1" applyFill="1" applyBorder="1" applyAlignment="1"/>
    <xf numFmtId="0" fontId="16" fillId="0" borderId="6" xfId="0" applyFont="1" applyBorder="1" applyAlignment="1"/>
    <xf numFmtId="4" fontId="13" fillId="2" borderId="6" xfId="1" applyNumberFormat="1" applyFont="1" applyFill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0" fillId="0" borderId="0" xfId="0" applyFont="1" applyAlignment="1"/>
    <xf numFmtId="0" fontId="12" fillId="0" borderId="7" xfId="0" applyFont="1" applyBorder="1" applyAlignment="1">
      <alignment wrapText="1"/>
    </xf>
    <xf numFmtId="4" fontId="17" fillId="0" borderId="0" xfId="0" applyNumberFormat="1" applyFont="1" applyAlignment="1"/>
    <xf numFmtId="0" fontId="12" fillId="0" borderId="0" xfId="0" applyFont="1" applyFill="1" applyBorder="1" applyAlignment="1">
      <alignment wrapText="1"/>
    </xf>
    <xf numFmtId="167" fontId="11" fillId="0" borderId="6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8" fillId="3" borderId="6" xfId="0" applyFont="1" applyFill="1" applyBorder="1" applyAlignment="1">
      <alignment wrapText="1"/>
    </xf>
    <xf numFmtId="0" fontId="18" fillId="0" borderId="6" xfId="0" applyFont="1" applyBorder="1"/>
    <xf numFmtId="0" fontId="14" fillId="0" borderId="6" xfId="0" applyFont="1" applyBorder="1" applyAlignment="1">
      <alignment horizontal="left" wrapText="1"/>
    </xf>
    <xf numFmtId="0" fontId="0" fillId="0" borderId="0" xfId="0" applyFont="1"/>
    <xf numFmtId="165" fontId="14" fillId="0" borderId="6" xfId="0" applyNumberFormat="1" applyFont="1" applyBorder="1" applyAlignment="1">
      <alignment horizontal="center" wrapText="1"/>
    </xf>
    <xf numFmtId="0" fontId="18" fillId="3" borderId="6" xfId="0" applyFont="1" applyFill="1" applyBorder="1" applyAlignment="1"/>
    <xf numFmtId="14" fontId="18" fillId="0" borderId="6" xfId="0" applyNumberFormat="1" applyFont="1" applyBorder="1"/>
    <xf numFmtId="0" fontId="14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3" fontId="0" fillId="0" borderId="4" xfId="0" applyNumberFormat="1" applyBorder="1" applyAlignment="1">
      <alignment horizontal="right" vertical="center" wrapText="1"/>
    </xf>
    <xf numFmtId="0" fontId="0" fillId="4" borderId="4" xfId="0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quotePrefix="1" applyFont="1"/>
    <xf numFmtId="167" fontId="0" fillId="0" borderId="0" xfId="0" applyNumberFormat="1"/>
    <xf numFmtId="3" fontId="0" fillId="0" borderId="0" xfId="0" applyNumberFormat="1"/>
    <xf numFmtId="0" fontId="0" fillId="0" borderId="1" xfId="0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2" fillId="4" borderId="8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6"/>
  <sheetViews>
    <sheetView zoomScale="79" zoomScaleNormal="90" workbookViewId="0">
      <selection activeCell="C4" sqref="C4"/>
    </sheetView>
  </sheetViews>
  <sheetFormatPr defaultColWidth="11.41796875" defaultRowHeight="14.4" x14ac:dyDescent="0.55000000000000004"/>
  <cols>
    <col min="3" max="3" width="43.89453125" customWidth="1"/>
    <col min="4" max="4" width="34.5234375" customWidth="1"/>
    <col min="8" max="8" width="35.68359375" customWidth="1"/>
  </cols>
  <sheetData>
    <row r="1" spans="2:8" ht="18.600000000000001" thickBot="1" x14ac:dyDescent="0.75">
      <c r="C1" s="19" t="s">
        <v>24</v>
      </c>
    </row>
    <row r="2" spans="2:8" ht="43.5" thickBot="1" x14ac:dyDescent="0.6">
      <c r="B2" s="1" t="s">
        <v>0</v>
      </c>
      <c r="C2" s="2" t="s">
        <v>1</v>
      </c>
      <c r="D2" s="2" t="s">
        <v>2</v>
      </c>
      <c r="E2" s="2" t="s">
        <v>19</v>
      </c>
      <c r="F2" s="3" t="s">
        <v>20</v>
      </c>
      <c r="G2" s="3" t="s">
        <v>21</v>
      </c>
      <c r="H2" s="3" t="s">
        <v>141</v>
      </c>
    </row>
    <row r="3" spans="2:8" ht="31.5" thickBot="1" x14ac:dyDescent="0.6">
      <c r="B3" s="4">
        <v>1</v>
      </c>
      <c r="C3" s="5" t="s">
        <v>3</v>
      </c>
      <c r="D3" s="5" t="s">
        <v>4</v>
      </c>
      <c r="E3" s="15">
        <v>30000</v>
      </c>
      <c r="F3" s="6">
        <v>27000</v>
      </c>
      <c r="G3" s="6">
        <f t="shared" ref="G3:G13" si="0">+E3-F3</f>
        <v>3000</v>
      </c>
      <c r="H3" s="61"/>
    </row>
    <row r="4" spans="2:8" ht="47.1" thickBot="1" x14ac:dyDescent="0.6">
      <c r="B4" s="7">
        <v>2</v>
      </c>
      <c r="C4" s="8" t="s">
        <v>146</v>
      </c>
      <c r="D4" s="8" t="s">
        <v>5</v>
      </c>
      <c r="E4" s="16">
        <v>138000</v>
      </c>
      <c r="F4" s="6">
        <v>138000</v>
      </c>
      <c r="G4" s="6">
        <f t="shared" si="0"/>
        <v>0</v>
      </c>
      <c r="H4" s="61"/>
    </row>
    <row r="5" spans="2:8" ht="29.1" thickBot="1" x14ac:dyDescent="0.6">
      <c r="B5" s="7">
        <v>3</v>
      </c>
      <c r="C5" s="8" t="s">
        <v>6</v>
      </c>
      <c r="D5" s="8" t="s">
        <v>111</v>
      </c>
      <c r="E5" s="16">
        <f>120000</f>
        <v>120000</v>
      </c>
      <c r="F5" s="6">
        <f>48534+26490</f>
        <v>75024</v>
      </c>
      <c r="G5" s="6">
        <f t="shared" si="0"/>
        <v>44976</v>
      </c>
      <c r="H5" s="72" t="s">
        <v>138</v>
      </c>
    </row>
    <row r="6" spans="2:8" ht="31.5" thickBot="1" x14ac:dyDescent="0.6">
      <c r="B6" s="7">
        <v>4</v>
      </c>
      <c r="C6" s="8" t="s">
        <v>7</v>
      </c>
      <c r="D6" s="8" t="s">
        <v>8</v>
      </c>
      <c r="E6" s="16">
        <v>6000</v>
      </c>
      <c r="F6" s="6">
        <v>2094</v>
      </c>
      <c r="G6" s="6">
        <f t="shared" si="0"/>
        <v>3906</v>
      </c>
      <c r="H6" s="61"/>
    </row>
    <row r="7" spans="2:8" ht="31.5" thickBot="1" x14ac:dyDescent="0.6">
      <c r="B7" s="9">
        <v>5</v>
      </c>
      <c r="C7" s="10" t="s">
        <v>9</v>
      </c>
      <c r="D7" s="10" t="s">
        <v>10</v>
      </c>
      <c r="E7" s="17">
        <v>24000</v>
      </c>
      <c r="F7" s="6">
        <v>18750</v>
      </c>
      <c r="G7" s="6">
        <f t="shared" si="0"/>
        <v>5250</v>
      </c>
      <c r="H7" s="61" t="s">
        <v>139</v>
      </c>
    </row>
    <row r="8" spans="2:8" ht="29.1" thickBot="1" x14ac:dyDescent="0.6">
      <c r="B8" s="7">
        <v>6</v>
      </c>
      <c r="C8" s="8" t="s">
        <v>11</v>
      </c>
      <c r="D8" s="8" t="s">
        <v>12</v>
      </c>
      <c r="E8" s="16">
        <v>50000</v>
      </c>
      <c r="F8" s="6">
        <f>20600+7846</f>
        <v>28446</v>
      </c>
      <c r="G8" s="6">
        <f t="shared" si="0"/>
        <v>21554</v>
      </c>
      <c r="H8" s="72" t="s">
        <v>140</v>
      </c>
    </row>
    <row r="9" spans="2:8" ht="47.1" thickBot="1" x14ac:dyDescent="0.6">
      <c r="B9" s="7">
        <v>7</v>
      </c>
      <c r="C9" s="8" t="s">
        <v>13</v>
      </c>
      <c r="D9" s="11">
        <v>20000</v>
      </c>
      <c r="E9" s="16">
        <v>20000</v>
      </c>
      <c r="F9" s="6">
        <v>14750</v>
      </c>
      <c r="G9" s="6">
        <f t="shared" si="0"/>
        <v>5250</v>
      </c>
      <c r="H9" s="72" t="s">
        <v>137</v>
      </c>
    </row>
    <row r="10" spans="2:8" ht="31.5" thickBot="1" x14ac:dyDescent="0.6">
      <c r="B10" s="7">
        <v>8</v>
      </c>
      <c r="C10" s="8" t="s">
        <v>14</v>
      </c>
      <c r="D10" s="8" t="s">
        <v>15</v>
      </c>
      <c r="E10" s="16">
        <v>12000</v>
      </c>
      <c r="F10" s="6">
        <f>7696+350</f>
        <v>8046</v>
      </c>
      <c r="G10" s="6">
        <f t="shared" si="0"/>
        <v>3954</v>
      </c>
      <c r="H10" s="61"/>
    </row>
    <row r="11" spans="2:8" ht="31.5" thickBot="1" x14ac:dyDescent="0.6">
      <c r="B11" s="7">
        <v>9</v>
      </c>
      <c r="C11" s="8" t="s">
        <v>16</v>
      </c>
      <c r="D11" s="8" t="s">
        <v>15</v>
      </c>
      <c r="E11" s="16">
        <v>12000</v>
      </c>
      <c r="F11" s="6">
        <v>1850</v>
      </c>
      <c r="G11" s="6">
        <f t="shared" si="0"/>
        <v>10150</v>
      </c>
      <c r="H11" s="61"/>
    </row>
    <row r="12" spans="2:8" ht="31.5" thickBot="1" x14ac:dyDescent="0.6">
      <c r="B12" s="7">
        <v>10</v>
      </c>
      <c r="C12" s="8" t="s">
        <v>17</v>
      </c>
      <c r="D12" s="8"/>
      <c r="E12" s="16">
        <v>10000</v>
      </c>
      <c r="F12" s="6">
        <v>13050</v>
      </c>
      <c r="G12" s="6">
        <f t="shared" si="0"/>
        <v>-3050</v>
      </c>
      <c r="H12" s="73" t="s">
        <v>91</v>
      </c>
    </row>
    <row r="13" spans="2:8" ht="15.9" thickBot="1" x14ac:dyDescent="0.6">
      <c r="B13" s="7">
        <v>11</v>
      </c>
      <c r="C13" s="8" t="s">
        <v>112</v>
      </c>
      <c r="D13" s="8"/>
      <c r="E13" s="16">
        <v>100000</v>
      </c>
      <c r="F13" s="6">
        <v>155702</v>
      </c>
      <c r="G13" s="6">
        <f t="shared" si="0"/>
        <v>-55702</v>
      </c>
      <c r="H13" s="61"/>
    </row>
    <row r="14" spans="2:8" ht="15.9" thickBot="1" x14ac:dyDescent="0.65">
      <c r="B14" s="12"/>
      <c r="C14" s="13" t="s">
        <v>18</v>
      </c>
      <c r="D14" s="12" t="s">
        <v>22</v>
      </c>
      <c r="E14" s="18">
        <f>SUM(E3:E13)</f>
        <v>522000</v>
      </c>
      <c r="F14" s="14">
        <f>SUM(F3:F13)</f>
        <v>482712</v>
      </c>
      <c r="G14" s="14">
        <f>SUM(G3:G13)</f>
        <v>39288</v>
      </c>
      <c r="H14" s="61"/>
    </row>
    <row r="16" spans="2:8" ht="62.4" x14ac:dyDescent="0.55000000000000004">
      <c r="B16" t="s">
        <v>22</v>
      </c>
      <c r="C16" s="20" t="s">
        <v>23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4"/>
  <sheetViews>
    <sheetView workbookViewId="0">
      <selection activeCell="D13" sqref="D13"/>
    </sheetView>
  </sheetViews>
  <sheetFormatPr defaultRowHeight="14.4" x14ac:dyDescent="0.55000000000000004"/>
  <cols>
    <col min="1" max="1" width="6.20703125" bestFit="1" customWidth="1"/>
    <col min="2" max="2" width="11.7890625" bestFit="1" customWidth="1"/>
    <col min="3" max="3" width="19.68359375" bestFit="1" customWidth="1"/>
    <col min="4" max="4" width="10.68359375" bestFit="1" customWidth="1"/>
    <col min="5" max="5" width="51.1015625" bestFit="1" customWidth="1"/>
    <col min="6" max="6" width="53" customWidth="1"/>
  </cols>
  <sheetData>
    <row r="1" spans="1:6" x14ac:dyDescent="0.55000000000000004">
      <c r="A1" s="76" t="s">
        <v>25</v>
      </c>
      <c r="B1" s="77"/>
      <c r="C1" s="77"/>
      <c r="D1" s="77"/>
      <c r="E1" s="77"/>
      <c r="F1" s="21"/>
    </row>
    <row r="2" spans="1:6" x14ac:dyDescent="0.55000000000000004">
      <c r="A2" s="22" t="s">
        <v>26</v>
      </c>
      <c r="B2" s="23" t="s">
        <v>27</v>
      </c>
      <c r="C2" s="22" t="s">
        <v>28</v>
      </c>
      <c r="D2" s="24" t="s">
        <v>104</v>
      </c>
      <c r="E2" s="22" t="s">
        <v>29</v>
      </c>
      <c r="F2" s="25" t="s">
        <v>30</v>
      </c>
    </row>
    <row r="3" spans="1:6" x14ac:dyDescent="0.55000000000000004">
      <c r="A3" s="26">
        <v>1</v>
      </c>
      <c r="B3" s="47">
        <v>43581</v>
      </c>
      <c r="C3" s="28" t="s">
        <v>31</v>
      </c>
      <c r="D3" s="27">
        <v>1650</v>
      </c>
      <c r="E3" s="28" t="s">
        <v>126</v>
      </c>
      <c r="F3" s="28" t="s">
        <v>32</v>
      </c>
    </row>
    <row r="4" spans="1:6" x14ac:dyDescent="0.55000000000000004">
      <c r="A4" s="26">
        <v>2</v>
      </c>
      <c r="B4" s="47">
        <v>43581</v>
      </c>
      <c r="C4" s="28" t="s">
        <v>31</v>
      </c>
      <c r="D4" s="27">
        <v>2331</v>
      </c>
      <c r="E4" s="28" t="s">
        <v>126</v>
      </c>
      <c r="F4" s="28" t="s">
        <v>33</v>
      </c>
    </row>
    <row r="5" spans="1:6" x14ac:dyDescent="0.55000000000000004">
      <c r="A5" s="26">
        <v>3</v>
      </c>
      <c r="B5" s="47">
        <v>43703</v>
      </c>
      <c r="C5" s="28" t="s">
        <v>34</v>
      </c>
      <c r="D5" s="27">
        <v>48534</v>
      </c>
      <c r="E5" s="28" t="s">
        <v>127</v>
      </c>
      <c r="F5" s="28" t="s">
        <v>35</v>
      </c>
    </row>
    <row r="6" spans="1:6" x14ac:dyDescent="0.55000000000000004">
      <c r="A6" s="26">
        <v>4</v>
      </c>
      <c r="B6" s="47">
        <v>43711</v>
      </c>
      <c r="C6" s="48" t="s">
        <v>36</v>
      </c>
      <c r="D6" s="29">
        <v>1000</v>
      </c>
      <c r="E6" s="30" t="s">
        <v>128</v>
      </c>
      <c r="F6" s="43" t="s">
        <v>115</v>
      </c>
    </row>
    <row r="7" spans="1:6" x14ac:dyDescent="0.55000000000000004">
      <c r="A7" s="26">
        <v>5</v>
      </c>
      <c r="B7" s="49">
        <v>43711</v>
      </c>
      <c r="C7" s="44" t="s">
        <v>145</v>
      </c>
      <c r="D7" s="31">
        <v>6000</v>
      </c>
      <c r="E7" s="30" t="s">
        <v>129</v>
      </c>
      <c r="F7" s="44" t="s">
        <v>37</v>
      </c>
    </row>
    <row r="8" spans="1:6" x14ac:dyDescent="0.55000000000000004">
      <c r="A8" s="26">
        <v>6</v>
      </c>
      <c r="B8" s="47">
        <v>43711</v>
      </c>
      <c r="C8" s="44" t="s">
        <v>145</v>
      </c>
      <c r="D8" s="31">
        <v>750</v>
      </c>
      <c r="E8" s="30" t="s">
        <v>128</v>
      </c>
      <c r="F8" s="44" t="s">
        <v>38</v>
      </c>
    </row>
    <row r="9" spans="1:6" x14ac:dyDescent="0.55000000000000004">
      <c r="A9" s="26">
        <v>7</v>
      </c>
      <c r="B9" s="49">
        <v>43711</v>
      </c>
      <c r="C9" s="44" t="s">
        <v>145</v>
      </c>
      <c r="D9" s="31">
        <v>6000</v>
      </c>
      <c r="E9" s="30" t="s">
        <v>129</v>
      </c>
      <c r="F9" s="44" t="s">
        <v>39</v>
      </c>
    </row>
    <row r="10" spans="1:6" x14ac:dyDescent="0.55000000000000004">
      <c r="A10" s="26">
        <v>8</v>
      </c>
      <c r="B10" s="47">
        <v>43726</v>
      </c>
      <c r="C10" s="28" t="s">
        <v>31</v>
      </c>
      <c r="D10" s="27">
        <v>2565</v>
      </c>
      <c r="E10" s="28" t="s">
        <v>126</v>
      </c>
      <c r="F10" s="28" t="s">
        <v>40</v>
      </c>
    </row>
    <row r="11" spans="1:6" x14ac:dyDescent="0.55000000000000004">
      <c r="A11" s="26">
        <v>9</v>
      </c>
      <c r="B11" s="47">
        <v>43727</v>
      </c>
      <c r="C11" s="28" t="s">
        <v>31</v>
      </c>
      <c r="D11" s="27">
        <v>1300</v>
      </c>
      <c r="E11" s="28" t="s">
        <v>126</v>
      </c>
      <c r="F11" s="28" t="s">
        <v>41</v>
      </c>
    </row>
    <row r="12" spans="1:6" x14ac:dyDescent="0.55000000000000004">
      <c r="A12" s="26">
        <v>10</v>
      </c>
      <c r="B12" s="47">
        <v>43730</v>
      </c>
      <c r="C12" s="44" t="s">
        <v>36</v>
      </c>
      <c r="D12" s="31">
        <v>20000</v>
      </c>
      <c r="E12" s="28" t="s">
        <v>126</v>
      </c>
      <c r="F12" s="44" t="s">
        <v>42</v>
      </c>
    </row>
    <row r="13" spans="1:6" x14ac:dyDescent="0.55000000000000004">
      <c r="A13" s="26">
        <v>11</v>
      </c>
      <c r="B13" s="49">
        <v>43739</v>
      </c>
      <c r="C13" s="44" t="s">
        <v>36</v>
      </c>
      <c r="D13" s="31">
        <v>450</v>
      </c>
      <c r="E13" s="33" t="s">
        <v>130</v>
      </c>
      <c r="F13" s="44" t="s">
        <v>43</v>
      </c>
    </row>
    <row r="14" spans="1:6" x14ac:dyDescent="0.55000000000000004">
      <c r="A14" s="26">
        <v>12</v>
      </c>
      <c r="B14" s="49">
        <v>43755</v>
      </c>
      <c r="C14" s="44" t="s">
        <v>145</v>
      </c>
      <c r="D14" s="31">
        <v>6000</v>
      </c>
      <c r="E14" s="30" t="s">
        <v>129</v>
      </c>
      <c r="F14" s="44" t="s">
        <v>44</v>
      </c>
    </row>
    <row r="15" spans="1:6" x14ac:dyDescent="0.55000000000000004">
      <c r="A15" s="26">
        <v>13</v>
      </c>
      <c r="B15" s="49">
        <v>43755</v>
      </c>
      <c r="C15" s="44" t="s">
        <v>145</v>
      </c>
      <c r="D15" s="31">
        <v>6000</v>
      </c>
      <c r="E15" s="30" t="s">
        <v>129</v>
      </c>
      <c r="F15" s="44" t="s">
        <v>44</v>
      </c>
    </row>
    <row r="16" spans="1:6" x14ac:dyDescent="0.55000000000000004">
      <c r="A16" s="26">
        <v>14</v>
      </c>
      <c r="B16" s="49">
        <v>43755</v>
      </c>
      <c r="C16" s="44" t="s">
        <v>145</v>
      </c>
      <c r="D16" s="31">
        <v>6000</v>
      </c>
      <c r="E16" s="30" t="s">
        <v>129</v>
      </c>
      <c r="F16" s="44" t="s">
        <v>44</v>
      </c>
    </row>
    <row r="17" spans="1:6" x14ac:dyDescent="0.55000000000000004">
      <c r="A17" s="26">
        <v>15</v>
      </c>
      <c r="B17" s="47">
        <v>43755</v>
      </c>
      <c r="C17" s="44" t="s">
        <v>36</v>
      </c>
      <c r="D17" s="31">
        <v>1000</v>
      </c>
      <c r="E17" s="30" t="s">
        <v>128</v>
      </c>
      <c r="F17" s="44" t="s">
        <v>45</v>
      </c>
    </row>
    <row r="18" spans="1:6" x14ac:dyDescent="0.55000000000000004">
      <c r="A18" s="26">
        <v>16</v>
      </c>
      <c r="B18" s="47">
        <v>43755</v>
      </c>
      <c r="C18" s="44" t="s">
        <v>145</v>
      </c>
      <c r="D18" s="31">
        <v>750</v>
      </c>
      <c r="E18" s="30" t="s">
        <v>128</v>
      </c>
      <c r="F18" s="44" t="s">
        <v>45</v>
      </c>
    </row>
    <row r="19" spans="1:6" x14ac:dyDescent="0.55000000000000004">
      <c r="A19" s="26">
        <v>17</v>
      </c>
      <c r="B19" s="47">
        <v>43755</v>
      </c>
      <c r="C19" s="44" t="s">
        <v>145</v>
      </c>
      <c r="D19" s="31">
        <v>750</v>
      </c>
      <c r="E19" s="30" t="s">
        <v>128</v>
      </c>
      <c r="F19" s="44" t="s">
        <v>45</v>
      </c>
    </row>
    <row r="20" spans="1:6" x14ac:dyDescent="0.55000000000000004">
      <c r="A20" s="26">
        <v>18</v>
      </c>
      <c r="B20" s="47">
        <v>43755</v>
      </c>
      <c r="C20" s="44" t="s">
        <v>145</v>
      </c>
      <c r="D20" s="31">
        <v>500</v>
      </c>
      <c r="E20" s="30" t="s">
        <v>128</v>
      </c>
      <c r="F20" s="44" t="s">
        <v>45</v>
      </c>
    </row>
    <row r="21" spans="1:6" x14ac:dyDescent="0.55000000000000004">
      <c r="A21" s="26">
        <v>19</v>
      </c>
      <c r="B21" s="49">
        <v>43763</v>
      </c>
      <c r="C21" s="44" t="s">
        <v>145</v>
      </c>
      <c r="D21" s="31">
        <v>6000</v>
      </c>
      <c r="E21" s="30" t="s">
        <v>129</v>
      </c>
      <c r="F21" s="44" t="s">
        <v>46</v>
      </c>
    </row>
    <row r="22" spans="1:6" x14ac:dyDescent="0.55000000000000004">
      <c r="A22" s="26">
        <v>20</v>
      </c>
      <c r="B22" s="49">
        <v>43763</v>
      </c>
      <c r="C22" s="44" t="s">
        <v>145</v>
      </c>
      <c r="D22" s="31">
        <v>6000</v>
      </c>
      <c r="E22" s="30" t="s">
        <v>129</v>
      </c>
      <c r="F22" s="44" t="s">
        <v>46</v>
      </c>
    </row>
    <row r="23" spans="1:6" x14ac:dyDescent="0.55000000000000004">
      <c r="A23" s="26">
        <v>21</v>
      </c>
      <c r="B23" s="49">
        <v>43763</v>
      </c>
      <c r="C23" s="44" t="s">
        <v>145</v>
      </c>
      <c r="D23" s="31">
        <v>6000</v>
      </c>
      <c r="E23" s="30" t="s">
        <v>129</v>
      </c>
      <c r="F23" s="44" t="s">
        <v>46</v>
      </c>
    </row>
    <row r="24" spans="1:6" x14ac:dyDescent="0.55000000000000004">
      <c r="A24" s="26">
        <v>22</v>
      </c>
      <c r="B24" s="47">
        <v>43763</v>
      </c>
      <c r="C24" s="44" t="s">
        <v>36</v>
      </c>
      <c r="D24" s="31">
        <v>1000</v>
      </c>
      <c r="E24" s="30" t="s">
        <v>128</v>
      </c>
      <c r="F24" s="44" t="s">
        <v>47</v>
      </c>
    </row>
    <row r="25" spans="1:6" x14ac:dyDescent="0.55000000000000004">
      <c r="A25" s="26">
        <v>23</v>
      </c>
      <c r="B25" s="47">
        <v>43763</v>
      </c>
      <c r="C25" s="44" t="s">
        <v>145</v>
      </c>
      <c r="D25" s="31">
        <v>750</v>
      </c>
      <c r="E25" s="30" t="s">
        <v>128</v>
      </c>
      <c r="F25" s="44" t="s">
        <v>47</v>
      </c>
    </row>
    <row r="26" spans="1:6" x14ac:dyDescent="0.55000000000000004">
      <c r="A26" s="26">
        <v>24</v>
      </c>
      <c r="B26" s="47">
        <v>43763</v>
      </c>
      <c r="C26" s="44" t="s">
        <v>145</v>
      </c>
      <c r="D26" s="31">
        <v>750</v>
      </c>
      <c r="E26" s="30" t="s">
        <v>128</v>
      </c>
      <c r="F26" s="44" t="s">
        <v>47</v>
      </c>
    </row>
    <row r="27" spans="1:6" x14ac:dyDescent="0.55000000000000004">
      <c r="A27" s="26">
        <v>25</v>
      </c>
      <c r="B27" s="47">
        <v>43763</v>
      </c>
      <c r="C27" s="44" t="s">
        <v>145</v>
      </c>
      <c r="D27" s="31">
        <v>500</v>
      </c>
      <c r="E27" s="30" t="s">
        <v>128</v>
      </c>
      <c r="F27" s="44" t="s">
        <v>47</v>
      </c>
    </row>
    <row r="28" spans="1:6" x14ac:dyDescent="0.55000000000000004">
      <c r="A28" s="26">
        <v>26</v>
      </c>
      <c r="B28" s="49">
        <v>43765</v>
      </c>
      <c r="C28" s="44" t="s">
        <v>36</v>
      </c>
      <c r="D28" s="31">
        <v>2000</v>
      </c>
      <c r="E28" s="33" t="s">
        <v>130</v>
      </c>
      <c r="F28" s="44" t="s">
        <v>48</v>
      </c>
    </row>
    <row r="29" spans="1:6" x14ac:dyDescent="0.55000000000000004">
      <c r="A29" s="26">
        <v>27</v>
      </c>
      <c r="B29" s="49">
        <v>43770</v>
      </c>
      <c r="C29" s="44" t="s">
        <v>36</v>
      </c>
      <c r="D29" s="31">
        <v>600</v>
      </c>
      <c r="E29" s="33" t="s">
        <v>130</v>
      </c>
      <c r="F29" s="44" t="s">
        <v>49</v>
      </c>
    </row>
    <row r="30" spans="1:6" x14ac:dyDescent="0.55000000000000004">
      <c r="A30" s="26">
        <v>28</v>
      </c>
      <c r="B30" s="49">
        <v>43801</v>
      </c>
      <c r="C30" s="44" t="s">
        <v>145</v>
      </c>
      <c r="D30" s="31">
        <v>6000</v>
      </c>
      <c r="E30" s="30" t="s">
        <v>129</v>
      </c>
      <c r="F30" s="44" t="s">
        <v>50</v>
      </c>
    </row>
    <row r="31" spans="1:6" x14ac:dyDescent="0.55000000000000004">
      <c r="A31" s="26">
        <v>29</v>
      </c>
      <c r="B31" s="49">
        <v>43801</v>
      </c>
      <c r="C31" s="44" t="s">
        <v>145</v>
      </c>
      <c r="D31" s="31">
        <v>6000</v>
      </c>
      <c r="E31" s="30" t="s">
        <v>129</v>
      </c>
      <c r="F31" s="44" t="s">
        <v>50</v>
      </c>
    </row>
    <row r="32" spans="1:6" x14ac:dyDescent="0.55000000000000004">
      <c r="A32" s="26">
        <v>30</v>
      </c>
      <c r="B32" s="49">
        <v>43801</v>
      </c>
      <c r="C32" s="44" t="s">
        <v>145</v>
      </c>
      <c r="D32" s="31">
        <v>6000</v>
      </c>
      <c r="E32" s="30" t="s">
        <v>129</v>
      </c>
      <c r="F32" s="44" t="s">
        <v>50</v>
      </c>
    </row>
    <row r="33" spans="1:6" x14ac:dyDescent="0.55000000000000004">
      <c r="A33" s="26">
        <v>31</v>
      </c>
      <c r="B33" s="47">
        <v>43801</v>
      </c>
      <c r="C33" s="44" t="s">
        <v>36</v>
      </c>
      <c r="D33" s="31">
        <v>1000</v>
      </c>
      <c r="E33" s="30" t="s">
        <v>128</v>
      </c>
      <c r="F33" s="44" t="s">
        <v>51</v>
      </c>
    </row>
    <row r="34" spans="1:6" x14ac:dyDescent="0.55000000000000004">
      <c r="A34" s="26">
        <v>32</v>
      </c>
      <c r="B34" s="47">
        <v>43801</v>
      </c>
      <c r="C34" s="44" t="s">
        <v>145</v>
      </c>
      <c r="D34" s="31">
        <v>750</v>
      </c>
      <c r="E34" s="30" t="s">
        <v>128</v>
      </c>
      <c r="F34" s="44" t="s">
        <v>51</v>
      </c>
    </row>
    <row r="35" spans="1:6" x14ac:dyDescent="0.55000000000000004">
      <c r="A35" s="26">
        <v>33</v>
      </c>
      <c r="B35" s="47">
        <v>43801</v>
      </c>
      <c r="C35" s="44" t="s">
        <v>145</v>
      </c>
      <c r="D35" s="31">
        <v>750</v>
      </c>
      <c r="E35" s="30" t="s">
        <v>128</v>
      </c>
      <c r="F35" s="44" t="s">
        <v>51</v>
      </c>
    </row>
    <row r="36" spans="1:6" x14ac:dyDescent="0.55000000000000004">
      <c r="A36" s="26">
        <v>34</v>
      </c>
      <c r="B36" s="47">
        <v>43801</v>
      </c>
      <c r="C36" s="44" t="s">
        <v>145</v>
      </c>
      <c r="D36" s="31">
        <v>500</v>
      </c>
      <c r="E36" s="30" t="s">
        <v>128</v>
      </c>
      <c r="F36" s="44" t="s">
        <v>51</v>
      </c>
    </row>
    <row r="37" spans="1:6" x14ac:dyDescent="0.55000000000000004">
      <c r="A37" s="26">
        <v>35</v>
      </c>
      <c r="B37" s="47">
        <v>43801</v>
      </c>
      <c r="C37" s="44" t="s">
        <v>145</v>
      </c>
      <c r="D37" s="31">
        <v>444</v>
      </c>
      <c r="E37" s="32" t="s">
        <v>131</v>
      </c>
      <c r="F37" s="44" t="s">
        <v>52</v>
      </c>
    </row>
    <row r="38" spans="1:6" x14ac:dyDescent="0.55000000000000004">
      <c r="A38" s="26">
        <v>36</v>
      </c>
      <c r="B38" s="47">
        <v>43801</v>
      </c>
      <c r="C38" s="44" t="s">
        <v>36</v>
      </c>
      <c r="D38" s="31">
        <v>1560</v>
      </c>
      <c r="E38" s="33" t="s">
        <v>130</v>
      </c>
      <c r="F38" s="44" t="s">
        <v>53</v>
      </c>
    </row>
    <row r="39" spans="1:6" x14ac:dyDescent="0.55000000000000004">
      <c r="A39" s="26">
        <v>37</v>
      </c>
      <c r="B39" s="47">
        <v>43830</v>
      </c>
      <c r="C39" s="44" t="s">
        <v>145</v>
      </c>
      <c r="D39" s="34">
        <v>6000</v>
      </c>
      <c r="E39" s="30" t="s">
        <v>129</v>
      </c>
      <c r="F39" s="44" t="s">
        <v>54</v>
      </c>
    </row>
    <row r="40" spans="1:6" x14ac:dyDescent="0.55000000000000004">
      <c r="A40" s="26">
        <v>38</v>
      </c>
      <c r="B40" s="47">
        <v>43830</v>
      </c>
      <c r="C40" s="44" t="s">
        <v>145</v>
      </c>
      <c r="D40" s="34">
        <v>750</v>
      </c>
      <c r="E40" s="30" t="s">
        <v>128</v>
      </c>
      <c r="F40" s="44" t="s">
        <v>55</v>
      </c>
    </row>
    <row r="41" spans="1:6" x14ac:dyDescent="0.55000000000000004">
      <c r="A41" s="26">
        <v>39</v>
      </c>
      <c r="B41" s="47">
        <v>43830</v>
      </c>
      <c r="C41" s="44" t="s">
        <v>145</v>
      </c>
      <c r="D41" s="31">
        <v>6000</v>
      </c>
      <c r="E41" s="30" t="s">
        <v>129</v>
      </c>
      <c r="F41" s="44" t="s">
        <v>54</v>
      </c>
    </row>
    <row r="42" spans="1:6" x14ac:dyDescent="0.55000000000000004">
      <c r="A42" s="26">
        <v>40</v>
      </c>
      <c r="B42" s="47">
        <v>43830</v>
      </c>
      <c r="C42" s="44" t="s">
        <v>145</v>
      </c>
      <c r="D42" s="31">
        <v>500</v>
      </c>
      <c r="E42" s="30" t="s">
        <v>128</v>
      </c>
      <c r="F42" s="44" t="s">
        <v>55</v>
      </c>
    </row>
    <row r="43" spans="1:6" x14ac:dyDescent="0.55000000000000004">
      <c r="A43" s="26">
        <v>41</v>
      </c>
      <c r="B43" s="47">
        <v>43830</v>
      </c>
      <c r="C43" s="44" t="s">
        <v>145</v>
      </c>
      <c r="D43" s="31">
        <v>6000</v>
      </c>
      <c r="E43" s="30" t="s">
        <v>129</v>
      </c>
      <c r="F43" s="44" t="s">
        <v>54</v>
      </c>
    </row>
    <row r="44" spans="1:6" x14ac:dyDescent="0.55000000000000004">
      <c r="A44" s="26">
        <v>42</v>
      </c>
      <c r="B44" s="47">
        <v>43830</v>
      </c>
      <c r="C44" s="44" t="s">
        <v>145</v>
      </c>
      <c r="D44" s="31">
        <v>750</v>
      </c>
      <c r="E44" s="30" t="s">
        <v>128</v>
      </c>
      <c r="F44" s="44" t="s">
        <v>55</v>
      </c>
    </row>
    <row r="45" spans="1:6" x14ac:dyDescent="0.55000000000000004">
      <c r="A45" s="26">
        <v>43</v>
      </c>
      <c r="B45" s="47">
        <v>43830</v>
      </c>
      <c r="C45" s="50" t="s">
        <v>36</v>
      </c>
      <c r="D45" s="34">
        <v>600</v>
      </c>
      <c r="E45" s="33" t="s">
        <v>130</v>
      </c>
      <c r="F45" s="44" t="s">
        <v>56</v>
      </c>
    </row>
    <row r="46" spans="1:6" x14ac:dyDescent="0.55000000000000004">
      <c r="A46" s="26">
        <v>44</v>
      </c>
      <c r="B46" s="47">
        <v>43830</v>
      </c>
      <c r="C46" s="50" t="s">
        <v>36</v>
      </c>
      <c r="D46" s="34">
        <v>560</v>
      </c>
      <c r="E46" s="33" t="s">
        <v>130</v>
      </c>
      <c r="F46" s="45" t="s">
        <v>57</v>
      </c>
    </row>
    <row r="47" spans="1:6" x14ac:dyDescent="0.55000000000000004">
      <c r="A47" s="26">
        <v>45</v>
      </c>
      <c r="B47" s="47">
        <v>43832</v>
      </c>
      <c r="C47" s="28" t="s">
        <v>34</v>
      </c>
      <c r="D47" s="27">
        <v>26490</v>
      </c>
      <c r="E47" s="28" t="s">
        <v>127</v>
      </c>
      <c r="F47" s="28" t="s">
        <v>58</v>
      </c>
    </row>
    <row r="48" spans="1:6" x14ac:dyDescent="0.55000000000000004">
      <c r="A48" s="26">
        <v>46</v>
      </c>
      <c r="B48" s="47">
        <v>43836</v>
      </c>
      <c r="C48" s="50" t="s">
        <v>59</v>
      </c>
      <c r="D48" s="34">
        <v>1850</v>
      </c>
      <c r="E48" s="32" t="s">
        <v>133</v>
      </c>
      <c r="F48" s="45" t="s">
        <v>60</v>
      </c>
    </row>
    <row r="49" spans="1:6" x14ac:dyDescent="0.55000000000000004">
      <c r="A49" s="26">
        <v>47</v>
      </c>
      <c r="B49" s="47">
        <v>43865</v>
      </c>
      <c r="C49" s="44" t="s">
        <v>145</v>
      </c>
      <c r="D49" s="34">
        <v>6000</v>
      </c>
      <c r="E49" s="30" t="s">
        <v>129</v>
      </c>
      <c r="F49" s="45" t="s">
        <v>61</v>
      </c>
    </row>
    <row r="50" spans="1:6" x14ac:dyDescent="0.55000000000000004">
      <c r="A50" s="26">
        <v>48</v>
      </c>
      <c r="B50" s="47">
        <v>43865</v>
      </c>
      <c r="C50" s="44" t="s">
        <v>145</v>
      </c>
      <c r="D50" s="34">
        <v>750</v>
      </c>
      <c r="E50" s="30" t="s">
        <v>128</v>
      </c>
      <c r="F50" s="45" t="s">
        <v>62</v>
      </c>
    </row>
    <row r="51" spans="1:6" x14ac:dyDescent="0.55000000000000004">
      <c r="A51" s="26">
        <v>49</v>
      </c>
      <c r="B51" s="47">
        <v>43865</v>
      </c>
      <c r="C51" s="44" t="s">
        <v>145</v>
      </c>
      <c r="D51" s="34">
        <v>150</v>
      </c>
      <c r="E51" s="32" t="s">
        <v>131</v>
      </c>
      <c r="F51" s="45" t="s">
        <v>63</v>
      </c>
    </row>
    <row r="52" spans="1:6" x14ac:dyDescent="0.55000000000000004">
      <c r="A52" s="26">
        <v>50</v>
      </c>
      <c r="B52" s="47">
        <v>43865</v>
      </c>
      <c r="C52" s="44" t="s">
        <v>145</v>
      </c>
      <c r="D52" s="34">
        <v>6000</v>
      </c>
      <c r="E52" s="30" t="s">
        <v>129</v>
      </c>
      <c r="F52" s="45" t="s">
        <v>61</v>
      </c>
    </row>
    <row r="53" spans="1:6" x14ac:dyDescent="0.55000000000000004">
      <c r="A53" s="26">
        <v>51</v>
      </c>
      <c r="B53" s="47">
        <v>43865</v>
      </c>
      <c r="C53" s="44" t="s">
        <v>145</v>
      </c>
      <c r="D53" s="34">
        <v>750</v>
      </c>
      <c r="E53" s="30" t="s">
        <v>128</v>
      </c>
      <c r="F53" s="45" t="s">
        <v>62</v>
      </c>
    </row>
    <row r="54" spans="1:6" x14ac:dyDescent="0.55000000000000004">
      <c r="A54" s="26">
        <v>52</v>
      </c>
      <c r="B54" s="47">
        <v>43865</v>
      </c>
      <c r="C54" s="44" t="s">
        <v>145</v>
      </c>
      <c r="D54" s="34">
        <v>150</v>
      </c>
      <c r="E54" s="32" t="s">
        <v>131</v>
      </c>
      <c r="F54" s="45" t="s">
        <v>63</v>
      </c>
    </row>
    <row r="55" spans="1:6" x14ac:dyDescent="0.55000000000000004">
      <c r="A55" s="26">
        <v>53</v>
      </c>
      <c r="B55" s="47">
        <v>43865</v>
      </c>
      <c r="C55" s="44" t="s">
        <v>145</v>
      </c>
      <c r="D55" s="34">
        <v>6000</v>
      </c>
      <c r="E55" s="30" t="s">
        <v>129</v>
      </c>
      <c r="F55" s="45" t="s">
        <v>61</v>
      </c>
    </row>
    <row r="56" spans="1:6" x14ac:dyDescent="0.55000000000000004">
      <c r="A56" s="26">
        <v>54</v>
      </c>
      <c r="B56" s="47">
        <v>43865</v>
      </c>
      <c r="C56" s="44" t="s">
        <v>145</v>
      </c>
      <c r="D56" s="34">
        <v>500</v>
      </c>
      <c r="E56" s="30" t="s">
        <v>128</v>
      </c>
      <c r="F56" s="45" t="s">
        <v>62</v>
      </c>
    </row>
    <row r="57" spans="1:6" x14ac:dyDescent="0.55000000000000004">
      <c r="A57" s="26">
        <v>55</v>
      </c>
      <c r="B57" s="47">
        <v>43865</v>
      </c>
      <c r="C57" s="44" t="s">
        <v>145</v>
      </c>
      <c r="D57" s="34">
        <v>250</v>
      </c>
      <c r="E57" s="32" t="s">
        <v>131</v>
      </c>
      <c r="F57" s="45" t="s">
        <v>63</v>
      </c>
    </row>
    <row r="58" spans="1:6" x14ac:dyDescent="0.55000000000000004">
      <c r="A58" s="26">
        <v>56</v>
      </c>
      <c r="B58" s="47">
        <v>43865</v>
      </c>
      <c r="C58" s="44" t="s">
        <v>145</v>
      </c>
      <c r="D58" s="34">
        <v>9000</v>
      </c>
      <c r="E58" s="32" t="s">
        <v>132</v>
      </c>
      <c r="F58" s="45" t="s">
        <v>64</v>
      </c>
    </row>
    <row r="59" spans="1:6" x14ac:dyDescent="0.55000000000000004">
      <c r="A59" s="26">
        <v>57</v>
      </c>
      <c r="B59" s="47">
        <v>43865</v>
      </c>
      <c r="C59" s="50" t="s">
        <v>65</v>
      </c>
      <c r="D59" s="34">
        <v>630</v>
      </c>
      <c r="E59" s="33" t="s">
        <v>130</v>
      </c>
      <c r="F59" s="44" t="s">
        <v>66</v>
      </c>
    </row>
    <row r="60" spans="1:6" x14ac:dyDescent="0.55000000000000004">
      <c r="A60" s="26">
        <v>58</v>
      </c>
      <c r="B60" s="47">
        <v>43879</v>
      </c>
      <c r="C60" s="28" t="s">
        <v>67</v>
      </c>
      <c r="D60" s="27">
        <v>1535</v>
      </c>
      <c r="E60" s="28" t="s">
        <v>134</v>
      </c>
      <c r="F60" s="28" t="s">
        <v>68</v>
      </c>
    </row>
    <row r="61" spans="1:6" x14ac:dyDescent="0.55000000000000004">
      <c r="A61" s="26">
        <v>59</v>
      </c>
      <c r="B61" s="47">
        <v>43879</v>
      </c>
      <c r="C61" s="28" t="s">
        <v>67</v>
      </c>
      <c r="D61" s="27">
        <v>350</v>
      </c>
      <c r="E61" s="33" t="s">
        <v>130</v>
      </c>
      <c r="F61" s="28" t="s">
        <v>69</v>
      </c>
    </row>
    <row r="62" spans="1:6" x14ac:dyDescent="0.55000000000000004">
      <c r="A62" s="26">
        <v>60</v>
      </c>
      <c r="B62" s="47">
        <v>43879</v>
      </c>
      <c r="C62" s="28" t="s">
        <v>70</v>
      </c>
      <c r="D62" s="27">
        <v>14750</v>
      </c>
      <c r="E62" s="28" t="s">
        <v>135</v>
      </c>
      <c r="F62" s="28" t="s">
        <v>108</v>
      </c>
    </row>
    <row r="63" spans="1:6" x14ac:dyDescent="0.55000000000000004">
      <c r="A63" s="26">
        <v>61</v>
      </c>
      <c r="B63" s="47">
        <v>43885</v>
      </c>
      <c r="C63" s="28" t="s">
        <v>71</v>
      </c>
      <c r="D63" s="27">
        <v>4185</v>
      </c>
      <c r="E63" s="28" t="s">
        <v>134</v>
      </c>
      <c r="F63" s="28" t="s">
        <v>72</v>
      </c>
    </row>
    <row r="64" spans="1:6" x14ac:dyDescent="0.55000000000000004">
      <c r="A64" s="26">
        <v>62</v>
      </c>
      <c r="B64" s="47">
        <v>43889</v>
      </c>
      <c r="C64" s="28" t="s">
        <v>73</v>
      </c>
      <c r="D64" s="27">
        <v>38700</v>
      </c>
      <c r="E64" s="28" t="s">
        <v>134</v>
      </c>
      <c r="F64" s="28" t="s">
        <v>116</v>
      </c>
    </row>
    <row r="65" spans="1:6" x14ac:dyDescent="0.55000000000000004">
      <c r="A65" s="26">
        <v>63</v>
      </c>
      <c r="B65" s="47">
        <v>43893</v>
      </c>
      <c r="C65" s="50" t="s">
        <v>65</v>
      </c>
      <c r="D65" s="34">
        <v>661</v>
      </c>
      <c r="E65" s="33" t="s">
        <v>130</v>
      </c>
      <c r="F65" s="44" t="s">
        <v>74</v>
      </c>
    </row>
    <row r="66" spans="1:6" x14ac:dyDescent="0.55000000000000004">
      <c r="A66" s="26">
        <v>64</v>
      </c>
      <c r="B66" s="47">
        <v>43893</v>
      </c>
      <c r="C66" s="44" t="s">
        <v>145</v>
      </c>
      <c r="D66" s="34">
        <v>6000</v>
      </c>
      <c r="E66" s="30" t="s">
        <v>129</v>
      </c>
      <c r="F66" s="45" t="s">
        <v>75</v>
      </c>
    </row>
    <row r="67" spans="1:6" x14ac:dyDescent="0.55000000000000004">
      <c r="A67" s="26">
        <v>65</v>
      </c>
      <c r="B67" s="47">
        <v>43893</v>
      </c>
      <c r="C67" s="44" t="s">
        <v>145</v>
      </c>
      <c r="D67" s="34">
        <v>750</v>
      </c>
      <c r="E67" s="30" t="s">
        <v>128</v>
      </c>
      <c r="F67" s="45" t="s">
        <v>76</v>
      </c>
    </row>
    <row r="68" spans="1:6" x14ac:dyDescent="0.55000000000000004">
      <c r="A68" s="26">
        <v>66</v>
      </c>
      <c r="B68" s="47">
        <v>43893</v>
      </c>
      <c r="C68" s="44" t="s">
        <v>145</v>
      </c>
      <c r="D68" s="34">
        <v>150</v>
      </c>
      <c r="E68" s="32" t="s">
        <v>131</v>
      </c>
      <c r="F68" s="45" t="s">
        <v>77</v>
      </c>
    </row>
    <row r="69" spans="1:6" x14ac:dyDescent="0.55000000000000004">
      <c r="A69" s="26">
        <v>67</v>
      </c>
      <c r="B69" s="47">
        <v>43893</v>
      </c>
      <c r="C69" s="44" t="s">
        <v>145</v>
      </c>
      <c r="D69" s="34">
        <v>6000</v>
      </c>
      <c r="E69" s="30" t="s">
        <v>129</v>
      </c>
      <c r="F69" s="45" t="s">
        <v>75</v>
      </c>
    </row>
    <row r="70" spans="1:6" x14ac:dyDescent="0.55000000000000004">
      <c r="A70" s="26">
        <v>68</v>
      </c>
      <c r="B70" s="47">
        <v>43893</v>
      </c>
      <c r="C70" s="44" t="s">
        <v>145</v>
      </c>
      <c r="D70" s="34">
        <v>750</v>
      </c>
      <c r="E70" s="30" t="s">
        <v>128</v>
      </c>
      <c r="F70" s="45" t="s">
        <v>76</v>
      </c>
    </row>
    <row r="71" spans="1:6" x14ac:dyDescent="0.55000000000000004">
      <c r="A71" s="26">
        <v>69</v>
      </c>
      <c r="B71" s="47">
        <v>43893</v>
      </c>
      <c r="C71" s="44" t="s">
        <v>145</v>
      </c>
      <c r="D71" s="34">
        <v>150</v>
      </c>
      <c r="E71" s="32" t="s">
        <v>131</v>
      </c>
      <c r="F71" s="45" t="s">
        <v>77</v>
      </c>
    </row>
    <row r="72" spans="1:6" x14ac:dyDescent="0.55000000000000004">
      <c r="A72" s="26">
        <v>70</v>
      </c>
      <c r="B72" s="47">
        <v>43893</v>
      </c>
      <c r="C72" s="44" t="s">
        <v>145</v>
      </c>
      <c r="D72" s="34">
        <v>6000</v>
      </c>
      <c r="E72" s="30" t="s">
        <v>129</v>
      </c>
      <c r="F72" s="45" t="s">
        <v>75</v>
      </c>
    </row>
    <row r="73" spans="1:6" x14ac:dyDescent="0.55000000000000004">
      <c r="A73" s="26">
        <v>71</v>
      </c>
      <c r="B73" s="47">
        <v>43893</v>
      </c>
      <c r="C73" s="44" t="s">
        <v>145</v>
      </c>
      <c r="D73" s="34">
        <v>500</v>
      </c>
      <c r="E73" s="30" t="s">
        <v>128</v>
      </c>
      <c r="F73" s="45" t="s">
        <v>76</v>
      </c>
    </row>
    <row r="74" spans="1:6" x14ac:dyDescent="0.55000000000000004">
      <c r="A74" s="26">
        <v>72</v>
      </c>
      <c r="B74" s="47">
        <v>43893</v>
      </c>
      <c r="C74" s="44" t="s">
        <v>145</v>
      </c>
      <c r="D74" s="34">
        <v>250</v>
      </c>
      <c r="E74" s="32" t="s">
        <v>131</v>
      </c>
      <c r="F74" s="45" t="s">
        <v>77</v>
      </c>
    </row>
    <row r="75" spans="1:6" x14ac:dyDescent="0.55000000000000004">
      <c r="A75" s="26">
        <v>73</v>
      </c>
      <c r="B75" s="47">
        <v>43893</v>
      </c>
      <c r="C75" s="44" t="s">
        <v>145</v>
      </c>
      <c r="D75" s="34">
        <v>9000</v>
      </c>
      <c r="E75" s="32" t="s">
        <v>132</v>
      </c>
      <c r="F75" s="45" t="s">
        <v>78</v>
      </c>
    </row>
    <row r="76" spans="1:6" x14ac:dyDescent="0.55000000000000004">
      <c r="A76" s="35">
        <v>74</v>
      </c>
      <c r="B76" s="47">
        <v>43894</v>
      </c>
      <c r="C76" s="28" t="s">
        <v>71</v>
      </c>
      <c r="D76" s="27">
        <v>11187</v>
      </c>
      <c r="E76" s="28" t="s">
        <v>134</v>
      </c>
      <c r="F76" s="28" t="s">
        <v>117</v>
      </c>
    </row>
    <row r="77" spans="1:6" x14ac:dyDescent="0.55000000000000004">
      <c r="A77" s="36">
        <v>75</v>
      </c>
      <c r="B77" s="47">
        <v>43894</v>
      </c>
      <c r="C77" s="28" t="s">
        <v>79</v>
      </c>
      <c r="D77" s="27">
        <v>22700</v>
      </c>
      <c r="E77" s="28" t="s">
        <v>134</v>
      </c>
      <c r="F77" s="28" t="s">
        <v>80</v>
      </c>
    </row>
    <row r="78" spans="1:6" x14ac:dyDescent="0.55000000000000004">
      <c r="A78" s="36">
        <v>76</v>
      </c>
      <c r="B78" s="47">
        <v>43902</v>
      </c>
      <c r="C78" s="50" t="s">
        <v>36</v>
      </c>
      <c r="D78" s="34">
        <v>600</v>
      </c>
      <c r="E78" s="28" t="s">
        <v>126</v>
      </c>
      <c r="F78" s="45" t="s">
        <v>81</v>
      </c>
    </row>
    <row r="79" spans="1:6" x14ac:dyDescent="0.55000000000000004">
      <c r="A79" s="36">
        <v>77</v>
      </c>
      <c r="B79" s="47">
        <v>43905</v>
      </c>
      <c r="C79" s="28" t="s">
        <v>82</v>
      </c>
      <c r="D79" s="27">
        <v>73555</v>
      </c>
      <c r="E79" s="28" t="s">
        <v>134</v>
      </c>
      <c r="F79" s="28" t="s">
        <v>83</v>
      </c>
    </row>
    <row r="80" spans="1:6" x14ac:dyDescent="0.55000000000000004">
      <c r="A80" s="36">
        <v>78</v>
      </c>
      <c r="B80" s="47">
        <v>43908</v>
      </c>
      <c r="C80" s="28" t="s">
        <v>71</v>
      </c>
      <c r="D80" s="27">
        <v>3840</v>
      </c>
      <c r="E80" s="28" t="s">
        <v>134</v>
      </c>
      <c r="F80" s="28" t="s">
        <v>118</v>
      </c>
    </row>
    <row r="81" spans="1:6" x14ac:dyDescent="0.55000000000000004">
      <c r="A81" s="36">
        <v>79</v>
      </c>
      <c r="B81" s="47">
        <v>43915</v>
      </c>
      <c r="C81" s="44" t="s">
        <v>145</v>
      </c>
      <c r="D81" s="34">
        <v>6000</v>
      </c>
      <c r="E81" s="30" t="s">
        <v>129</v>
      </c>
      <c r="F81" s="45" t="s">
        <v>84</v>
      </c>
    </row>
    <row r="82" spans="1:6" x14ac:dyDescent="0.55000000000000004">
      <c r="A82" s="36">
        <v>80</v>
      </c>
      <c r="B82" s="47">
        <v>43915</v>
      </c>
      <c r="C82" s="44" t="s">
        <v>145</v>
      </c>
      <c r="D82" s="34">
        <v>750</v>
      </c>
      <c r="E82" s="30" t="s">
        <v>128</v>
      </c>
      <c r="F82" s="45" t="s">
        <v>85</v>
      </c>
    </row>
    <row r="83" spans="1:6" x14ac:dyDescent="0.55000000000000004">
      <c r="A83" s="36">
        <v>81</v>
      </c>
      <c r="B83" s="47">
        <v>43915</v>
      </c>
      <c r="C83" s="44" t="s">
        <v>145</v>
      </c>
      <c r="D83" s="34">
        <v>150</v>
      </c>
      <c r="E83" s="32" t="s">
        <v>131</v>
      </c>
      <c r="F83" s="45" t="s">
        <v>86</v>
      </c>
    </row>
    <row r="84" spans="1:6" x14ac:dyDescent="0.55000000000000004">
      <c r="A84" s="36">
        <v>82</v>
      </c>
      <c r="B84" s="47">
        <v>43915</v>
      </c>
      <c r="C84" s="44" t="s">
        <v>145</v>
      </c>
      <c r="D84" s="34">
        <v>6000</v>
      </c>
      <c r="E84" s="30" t="s">
        <v>129</v>
      </c>
      <c r="F84" s="45" t="s">
        <v>84</v>
      </c>
    </row>
    <row r="85" spans="1:6" x14ac:dyDescent="0.55000000000000004">
      <c r="A85" s="36">
        <v>83</v>
      </c>
      <c r="B85" s="47">
        <v>43915</v>
      </c>
      <c r="C85" s="44" t="s">
        <v>145</v>
      </c>
      <c r="D85" s="34">
        <v>750</v>
      </c>
      <c r="E85" s="30" t="s">
        <v>128</v>
      </c>
      <c r="F85" s="45" t="s">
        <v>85</v>
      </c>
    </row>
    <row r="86" spans="1:6" x14ac:dyDescent="0.55000000000000004">
      <c r="A86" s="36">
        <v>84</v>
      </c>
      <c r="B86" s="47">
        <v>43915</v>
      </c>
      <c r="C86" s="44" t="s">
        <v>145</v>
      </c>
      <c r="D86" s="34">
        <v>150</v>
      </c>
      <c r="E86" s="32" t="s">
        <v>131</v>
      </c>
      <c r="F86" s="45" t="s">
        <v>86</v>
      </c>
    </row>
    <row r="87" spans="1:6" x14ac:dyDescent="0.55000000000000004">
      <c r="A87" s="36">
        <v>85</v>
      </c>
      <c r="B87" s="47">
        <v>43915</v>
      </c>
      <c r="C87" s="44" t="s">
        <v>145</v>
      </c>
      <c r="D87" s="34">
        <v>6000</v>
      </c>
      <c r="E87" s="30" t="s">
        <v>129</v>
      </c>
      <c r="F87" s="45" t="s">
        <v>84</v>
      </c>
    </row>
    <row r="88" spans="1:6" x14ac:dyDescent="0.55000000000000004">
      <c r="A88" s="36">
        <v>86</v>
      </c>
      <c r="B88" s="47">
        <v>43915</v>
      </c>
      <c r="C88" s="44" t="s">
        <v>145</v>
      </c>
      <c r="D88" s="34">
        <v>250</v>
      </c>
      <c r="E88" s="32" t="s">
        <v>131</v>
      </c>
      <c r="F88" s="45" t="s">
        <v>86</v>
      </c>
    </row>
    <row r="89" spans="1:6" x14ac:dyDescent="0.55000000000000004">
      <c r="A89" s="36">
        <v>87</v>
      </c>
      <c r="B89" s="47">
        <v>43915</v>
      </c>
      <c r="C89" s="44" t="s">
        <v>145</v>
      </c>
      <c r="D89" s="34">
        <v>500</v>
      </c>
      <c r="E89" s="30" t="s">
        <v>128</v>
      </c>
      <c r="F89" s="45" t="s">
        <v>87</v>
      </c>
    </row>
    <row r="90" spans="1:6" x14ac:dyDescent="0.55000000000000004">
      <c r="A90" s="36">
        <v>88</v>
      </c>
      <c r="B90" s="47">
        <v>43915</v>
      </c>
      <c r="C90" s="44" t="s">
        <v>145</v>
      </c>
      <c r="D90" s="34">
        <v>9000</v>
      </c>
      <c r="E90" s="32" t="s">
        <v>132</v>
      </c>
      <c r="F90" s="45" t="s">
        <v>88</v>
      </c>
    </row>
    <row r="91" spans="1:6" x14ac:dyDescent="0.55000000000000004">
      <c r="A91" s="36">
        <v>89</v>
      </c>
      <c r="B91" s="47">
        <v>43915</v>
      </c>
      <c r="C91" s="50" t="s">
        <v>65</v>
      </c>
      <c r="D91" s="34">
        <v>635</v>
      </c>
      <c r="E91" s="33" t="s">
        <v>130</v>
      </c>
      <c r="F91" s="44" t="s">
        <v>89</v>
      </c>
    </row>
    <row r="92" spans="1:6" x14ac:dyDescent="0.55000000000000004">
      <c r="A92" s="36">
        <v>90</v>
      </c>
      <c r="B92" s="47">
        <v>43921</v>
      </c>
      <c r="C92" s="28" t="s">
        <v>90</v>
      </c>
      <c r="D92" s="27">
        <v>13050</v>
      </c>
      <c r="E92" s="28" t="s">
        <v>136</v>
      </c>
      <c r="F92" s="28" t="s">
        <v>91</v>
      </c>
    </row>
    <row r="93" spans="1:6" ht="15.6" x14ac:dyDescent="0.6">
      <c r="A93" s="37"/>
      <c r="B93" s="37"/>
      <c r="C93" s="37"/>
      <c r="D93" s="38"/>
      <c r="E93" s="39"/>
      <c r="F93" s="37"/>
    </row>
    <row r="94" spans="1:6" ht="15.6" x14ac:dyDescent="0.6">
      <c r="A94" s="37"/>
      <c r="B94" s="37"/>
      <c r="C94" s="40" t="s">
        <v>92</v>
      </c>
      <c r="D94" s="41">
        <f>SUM(D3:D92)</f>
        <v>482712</v>
      </c>
      <c r="E94" s="39"/>
      <c r="F94" s="37"/>
    </row>
    <row r="95" spans="1:6" ht="15.6" x14ac:dyDescent="0.6">
      <c r="A95" s="37"/>
      <c r="B95" s="37"/>
      <c r="C95" s="37"/>
      <c r="D95" s="42"/>
      <c r="E95" s="39"/>
      <c r="F95" s="37"/>
    </row>
    <row r="96" spans="1:6" ht="57.6" x14ac:dyDescent="0.55000000000000004">
      <c r="D96" s="69" t="s">
        <v>109</v>
      </c>
      <c r="E96" s="64" t="s">
        <v>110</v>
      </c>
      <c r="F96" s="46"/>
    </row>
    <row r="97" spans="4:6" x14ac:dyDescent="0.55000000000000004">
      <c r="F97" s="46"/>
    </row>
    <row r="98" spans="4:6" x14ac:dyDescent="0.55000000000000004">
      <c r="F98" s="46"/>
    </row>
    <row r="99" spans="4:6" x14ac:dyDescent="0.55000000000000004">
      <c r="F99" s="46"/>
    </row>
    <row r="100" spans="4:6" x14ac:dyDescent="0.55000000000000004">
      <c r="D100" s="70"/>
      <c r="F100" s="46"/>
    </row>
    <row r="101" spans="4:6" x14ac:dyDescent="0.55000000000000004">
      <c r="F101" s="46"/>
    </row>
    <row r="102" spans="4:6" x14ac:dyDescent="0.55000000000000004">
      <c r="F102" s="46"/>
    </row>
    <row r="103" spans="4:6" x14ac:dyDescent="0.55000000000000004">
      <c r="F103" s="46"/>
    </row>
    <row r="104" spans="4:6" x14ac:dyDescent="0.55000000000000004">
      <c r="F104" s="46"/>
    </row>
    <row r="105" spans="4:6" x14ac:dyDescent="0.55000000000000004">
      <c r="F105" s="46"/>
    </row>
    <row r="106" spans="4:6" x14ac:dyDescent="0.55000000000000004">
      <c r="F106" s="46"/>
    </row>
    <row r="107" spans="4:6" x14ac:dyDescent="0.55000000000000004">
      <c r="F107" s="46"/>
    </row>
    <row r="108" spans="4:6" x14ac:dyDescent="0.55000000000000004">
      <c r="F108" s="46"/>
    </row>
    <row r="109" spans="4:6" x14ac:dyDescent="0.55000000000000004">
      <c r="F109" s="46"/>
    </row>
    <row r="110" spans="4:6" x14ac:dyDescent="0.55000000000000004">
      <c r="F110" s="46"/>
    </row>
    <row r="111" spans="4:6" x14ac:dyDescent="0.55000000000000004">
      <c r="F111" s="46"/>
    </row>
    <row r="112" spans="4:6" x14ac:dyDescent="0.55000000000000004">
      <c r="F112" s="46"/>
    </row>
    <row r="113" spans="6:6" x14ac:dyDescent="0.55000000000000004">
      <c r="F113" s="46"/>
    </row>
    <row r="114" spans="6:6" x14ac:dyDescent="0.55000000000000004">
      <c r="F114" s="46"/>
    </row>
  </sheetData>
  <autoFilter ref="A2:F92" xr:uid="{294F4F2C-56FE-4784-AB93-66546BBB4E0C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tabSelected="1" workbookViewId="0">
      <selection activeCell="D4" sqref="D4"/>
    </sheetView>
  </sheetViews>
  <sheetFormatPr defaultRowHeight="14.4" x14ac:dyDescent="0.55000000000000004"/>
  <cols>
    <col min="1" max="1" width="5.5234375" customWidth="1"/>
    <col min="2" max="2" width="36.5234375" customWidth="1"/>
    <col min="3" max="3" width="14.68359375" customWidth="1"/>
    <col min="4" max="4" width="11.1015625" customWidth="1"/>
    <col min="6" max="6" width="6.5234375" customWidth="1"/>
    <col min="7" max="7" width="37.20703125" customWidth="1"/>
    <col min="8" max="8" width="13.1015625" customWidth="1"/>
    <col min="9" max="9" width="13.20703125" customWidth="1"/>
  </cols>
  <sheetData>
    <row r="1" spans="1:11" ht="14.7" thickBot="1" x14ac:dyDescent="0.6">
      <c r="B1" t="s">
        <v>103</v>
      </c>
      <c r="F1" s="78" t="s">
        <v>102</v>
      </c>
      <c r="G1" s="78"/>
      <c r="H1" s="78"/>
      <c r="I1" s="78"/>
    </row>
    <row r="2" spans="1:11" ht="29.1" thickBot="1" x14ac:dyDescent="0.6">
      <c r="A2" s="51" t="s">
        <v>106</v>
      </c>
      <c r="B2" s="52" t="s">
        <v>1</v>
      </c>
      <c r="C2" s="52" t="s">
        <v>2</v>
      </c>
      <c r="D2" s="52" t="s">
        <v>104</v>
      </c>
      <c r="F2" s="51" t="s">
        <v>106</v>
      </c>
      <c r="G2" s="52" t="s">
        <v>1</v>
      </c>
      <c r="H2" s="52" t="s">
        <v>2</v>
      </c>
      <c r="I2" s="52" t="s">
        <v>104</v>
      </c>
    </row>
    <row r="3" spans="1:11" ht="40.200000000000003" customHeight="1" thickBot="1" x14ac:dyDescent="0.6">
      <c r="A3" s="66">
        <v>1</v>
      </c>
      <c r="B3" s="53" t="s">
        <v>3</v>
      </c>
      <c r="C3" s="53" t="s">
        <v>4</v>
      </c>
      <c r="D3" s="54">
        <f>10000*3</f>
        <v>30000</v>
      </c>
      <c r="F3" s="66">
        <v>1</v>
      </c>
      <c r="G3" s="53" t="s">
        <v>119</v>
      </c>
      <c r="H3" s="53" t="s">
        <v>143</v>
      </c>
      <c r="I3" s="54">
        <f>10000*12+1000*12+1500</f>
        <v>133500</v>
      </c>
    </row>
    <row r="4" spans="1:11" ht="144.30000000000001" thickBot="1" x14ac:dyDescent="0.6">
      <c r="A4" s="67">
        <v>2</v>
      </c>
      <c r="B4" s="55" t="s">
        <v>146</v>
      </c>
      <c r="C4" s="55" t="s">
        <v>5</v>
      </c>
      <c r="D4" s="56">
        <f>6000*7*2+6000*9</f>
        <v>138000</v>
      </c>
      <c r="F4" s="67">
        <v>2</v>
      </c>
      <c r="G4" s="55" t="s">
        <v>123</v>
      </c>
      <c r="H4" s="55" t="s">
        <v>122</v>
      </c>
      <c r="I4" s="56">
        <f>6600*12*3+6300*8*2+1500*3+1000*2+750*12*3+750*8*2+5000*3</f>
        <v>398900</v>
      </c>
    </row>
    <row r="5" spans="1:11" ht="29.1" thickBot="1" x14ac:dyDescent="0.6">
      <c r="A5" s="67">
        <v>3</v>
      </c>
      <c r="B5" s="55" t="s">
        <v>6</v>
      </c>
      <c r="C5" s="55" t="s">
        <v>93</v>
      </c>
      <c r="D5" s="56">
        <f>30000*4</f>
        <v>120000</v>
      </c>
      <c r="F5" s="67">
        <v>3</v>
      </c>
      <c r="G5" s="74" t="s">
        <v>114</v>
      </c>
      <c r="H5" s="55" t="s">
        <v>94</v>
      </c>
      <c r="I5" s="56">
        <f>30000*2</f>
        <v>60000</v>
      </c>
    </row>
    <row r="6" spans="1:11" ht="29.1" thickBot="1" x14ac:dyDescent="0.6">
      <c r="A6" s="67">
        <v>4</v>
      </c>
      <c r="B6" s="55" t="s">
        <v>7</v>
      </c>
      <c r="C6" s="55" t="s">
        <v>8</v>
      </c>
      <c r="D6" s="56">
        <f>1500*4</f>
        <v>6000</v>
      </c>
      <c r="F6" s="67">
        <v>4</v>
      </c>
      <c r="G6" s="57" t="s">
        <v>124</v>
      </c>
      <c r="H6" s="55" t="s">
        <v>95</v>
      </c>
      <c r="I6" s="56">
        <f>25000*4</f>
        <v>100000</v>
      </c>
    </row>
    <row r="7" spans="1:11" ht="29.1" thickBot="1" x14ac:dyDescent="0.6">
      <c r="A7" s="68">
        <v>5</v>
      </c>
      <c r="B7" s="58" t="s">
        <v>9</v>
      </c>
      <c r="C7" s="58" t="s">
        <v>10</v>
      </c>
      <c r="D7" s="59">
        <f>3000*7+1000*3</f>
        <v>24000</v>
      </c>
      <c r="F7" s="68">
        <v>5</v>
      </c>
      <c r="G7" s="55" t="s">
        <v>96</v>
      </c>
      <c r="H7" s="55" t="s">
        <v>97</v>
      </c>
      <c r="I7" s="56">
        <f>3000*12</f>
        <v>36000</v>
      </c>
    </row>
    <row r="8" spans="1:11" ht="43.5" thickBot="1" x14ac:dyDescent="0.6">
      <c r="A8" s="67">
        <v>6</v>
      </c>
      <c r="B8" s="55" t="s">
        <v>11</v>
      </c>
      <c r="C8" s="55" t="s">
        <v>12</v>
      </c>
      <c r="D8" s="56">
        <v>50000</v>
      </c>
      <c r="F8" s="67">
        <v>6</v>
      </c>
      <c r="G8" s="55" t="s">
        <v>98</v>
      </c>
      <c r="H8" s="55" t="s">
        <v>99</v>
      </c>
      <c r="I8" s="56">
        <f>5000*7*2</f>
        <v>70000</v>
      </c>
    </row>
    <row r="9" spans="1:11" ht="72.3" thickBot="1" x14ac:dyDescent="0.6">
      <c r="A9" s="67">
        <v>7</v>
      </c>
      <c r="B9" s="55" t="s">
        <v>13</v>
      </c>
      <c r="C9" s="60">
        <v>20000</v>
      </c>
      <c r="D9" s="56">
        <v>20000</v>
      </c>
      <c r="F9" s="67">
        <v>7</v>
      </c>
      <c r="G9" s="55" t="s">
        <v>142</v>
      </c>
      <c r="H9" s="60" t="s">
        <v>120</v>
      </c>
      <c r="I9" s="56">
        <v>25000</v>
      </c>
    </row>
    <row r="10" spans="1:11" ht="29.1" thickBot="1" x14ac:dyDescent="0.6">
      <c r="A10" s="67">
        <v>8</v>
      </c>
      <c r="B10" s="55" t="s">
        <v>14</v>
      </c>
      <c r="C10" s="55" t="s">
        <v>15</v>
      </c>
      <c r="D10" s="56">
        <v>12000</v>
      </c>
      <c r="F10" s="67">
        <v>8</v>
      </c>
      <c r="G10" s="55" t="s">
        <v>14</v>
      </c>
      <c r="H10" s="55" t="s">
        <v>100</v>
      </c>
      <c r="I10" s="56">
        <f>2000*12</f>
        <v>24000</v>
      </c>
    </row>
    <row r="11" spans="1:11" ht="29.1" thickBot="1" x14ac:dyDescent="0.6">
      <c r="A11" s="67">
        <v>9</v>
      </c>
      <c r="B11" s="55" t="s">
        <v>16</v>
      </c>
      <c r="C11" s="55" t="s">
        <v>15</v>
      </c>
      <c r="D11" s="56">
        <v>12000</v>
      </c>
      <c r="F11" s="67">
        <v>9</v>
      </c>
      <c r="G11" s="55" t="s">
        <v>16</v>
      </c>
      <c r="H11" s="55" t="s">
        <v>101</v>
      </c>
      <c r="I11" s="56">
        <f>1500*12</f>
        <v>18000</v>
      </c>
    </row>
    <row r="12" spans="1:11" ht="29.1" thickBot="1" x14ac:dyDescent="0.6">
      <c r="A12" s="67">
        <v>10</v>
      </c>
      <c r="B12" s="55" t="s">
        <v>17</v>
      </c>
      <c r="C12" s="55"/>
      <c r="D12" s="56">
        <v>10000</v>
      </c>
      <c r="F12" s="67">
        <v>10</v>
      </c>
      <c r="G12" s="55" t="s">
        <v>17</v>
      </c>
      <c r="H12" s="55"/>
      <c r="I12" s="56">
        <v>20600</v>
      </c>
      <c r="K12" s="71"/>
    </row>
    <row r="13" spans="1:11" ht="14.7" thickBot="1" x14ac:dyDescent="0.6">
      <c r="A13" s="67">
        <v>11</v>
      </c>
      <c r="B13" s="55" t="s">
        <v>107</v>
      </c>
      <c r="C13" s="55"/>
      <c r="D13" s="56">
        <v>100000</v>
      </c>
      <c r="F13" s="67">
        <v>11</v>
      </c>
      <c r="G13" s="60" t="s">
        <v>144</v>
      </c>
      <c r="H13" s="75"/>
      <c r="I13" s="56">
        <v>39288</v>
      </c>
    </row>
    <row r="14" spans="1:11" ht="14.7" thickBot="1" x14ac:dyDescent="0.6">
      <c r="A14" s="61"/>
      <c r="B14" s="62" t="s">
        <v>18</v>
      </c>
      <c r="C14" s="61"/>
      <c r="D14" s="63">
        <f>SUM(D3:D13)</f>
        <v>522000</v>
      </c>
      <c r="F14" s="61"/>
      <c r="G14" s="62" t="s">
        <v>18</v>
      </c>
      <c r="H14" s="61"/>
      <c r="I14" s="63">
        <f>SUM(I3:I13)</f>
        <v>925288</v>
      </c>
      <c r="K14" s="71"/>
    </row>
    <row r="16" spans="1:11" ht="43.2" x14ac:dyDescent="0.55000000000000004">
      <c r="F16">
        <v>1</v>
      </c>
      <c r="G16" s="64" t="s">
        <v>113</v>
      </c>
    </row>
    <row r="17" spans="6:7" ht="28.8" x14ac:dyDescent="0.55000000000000004">
      <c r="F17">
        <v>2</v>
      </c>
      <c r="G17" s="65" t="s">
        <v>105</v>
      </c>
    </row>
    <row r="18" spans="6:7" ht="43.2" x14ac:dyDescent="0.55000000000000004">
      <c r="F18">
        <v>3</v>
      </c>
      <c r="G18" s="65" t="s">
        <v>125</v>
      </c>
    </row>
    <row r="19" spans="6:7" ht="72" x14ac:dyDescent="0.55000000000000004">
      <c r="F19">
        <v>4</v>
      </c>
      <c r="G19" s="65" t="s">
        <v>121</v>
      </c>
    </row>
  </sheetData>
  <mergeCells count="1">
    <mergeCell ref="F1:I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vs expenses 2019-20 </vt:lpstr>
      <vt:lpstr>Expenses break up 2019-20</vt:lpstr>
      <vt:lpstr>Budget proposal 2020-2021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Ramki123</dc:creator>
  <cp:lastModifiedBy>Dixit, Saurabh</cp:lastModifiedBy>
  <dcterms:created xsi:type="dcterms:W3CDTF">2020-04-15T19:53:01Z</dcterms:created>
  <dcterms:modified xsi:type="dcterms:W3CDTF">2020-04-25T04:27:26Z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cb76b2-10b8-4fe1-93d4-2202842406cd_Enabled">
    <vt:lpwstr>True</vt:lpwstr>
  </property>
  <property fmtid="{D5CDD505-2E9C-101B-9397-08002B2CF9AE}" pid="3" name="MSIP_Label_17cb76b2-10b8-4fe1-93d4-2202842406cd_SiteId">
    <vt:lpwstr>945c199a-83a2-4e80-9f8c-5a91be5752dd</vt:lpwstr>
  </property>
  <property fmtid="{D5CDD505-2E9C-101B-9397-08002B2CF9AE}" pid="4" name="MSIP_Label_17cb76b2-10b8-4fe1-93d4-2202842406cd_Owner">
    <vt:lpwstr>S_Dixit@Dell.com</vt:lpwstr>
  </property>
  <property fmtid="{D5CDD505-2E9C-101B-9397-08002B2CF9AE}" pid="5" name="MSIP_Label_17cb76b2-10b8-4fe1-93d4-2202842406cd_SetDate">
    <vt:lpwstr>2020-04-21T00:55:22.2345980Z</vt:lpwstr>
  </property>
  <property fmtid="{D5CDD505-2E9C-101B-9397-08002B2CF9AE}" pid="6" name="MSIP_Label_17cb76b2-10b8-4fe1-93d4-2202842406cd_Name">
    <vt:lpwstr>External Public</vt:lpwstr>
  </property>
  <property fmtid="{D5CDD505-2E9C-101B-9397-08002B2CF9AE}" pid="7" name="MSIP_Label_17cb76b2-10b8-4fe1-93d4-2202842406cd_Application">
    <vt:lpwstr>Microsoft Azure Information Protection</vt:lpwstr>
  </property>
  <property fmtid="{D5CDD505-2E9C-101B-9397-08002B2CF9AE}" pid="8" name="MSIP_Label_17cb76b2-10b8-4fe1-93d4-2202842406cd_ActionId">
    <vt:lpwstr>a4bfd793-4b1a-497e-86f3-38c1ff98d7d6</vt:lpwstr>
  </property>
  <property fmtid="{D5CDD505-2E9C-101B-9397-08002B2CF9AE}" pid="9" name="MSIP_Label_17cb76b2-10b8-4fe1-93d4-2202842406cd_Extended_MSFT_Method">
    <vt:lpwstr>Manual</vt:lpwstr>
  </property>
  <property fmtid="{D5CDD505-2E9C-101B-9397-08002B2CF9AE}" pid="10" name="aiplabel">
    <vt:lpwstr>External Public</vt:lpwstr>
  </property>
</Properties>
</file>