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SV\05. Fundraising\Foundations\AshaNet\Attachment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 s="1"/>
  <c r="C149" i="1" s="1"/>
  <c r="E149" i="1"/>
  <c r="G148" i="1"/>
  <c r="D148" i="1" s="1"/>
  <c r="E148" i="1"/>
  <c r="G147" i="1"/>
  <c r="F147" i="1"/>
  <c r="C147" i="1" s="1"/>
  <c r="E147" i="1"/>
  <c r="D147" i="1"/>
  <c r="G146" i="1"/>
  <c r="D146" i="1" s="1"/>
  <c r="F146" i="1"/>
  <c r="C146" i="1" s="1"/>
  <c r="E146" i="1"/>
  <c r="G145" i="1"/>
  <c r="F145" i="1"/>
  <c r="C145" i="1" s="1"/>
  <c r="E145" i="1"/>
  <c r="D145" i="1"/>
  <c r="G144" i="1"/>
  <c r="F144" i="1"/>
  <c r="E144" i="1"/>
  <c r="D144" i="1"/>
  <c r="C144" i="1"/>
  <c r="G143" i="1"/>
  <c r="F143" i="1"/>
  <c r="C143" i="1" s="1"/>
  <c r="E143" i="1"/>
  <c r="D143" i="1"/>
  <c r="G142" i="1"/>
  <c r="F142" i="1" s="1"/>
  <c r="C142" i="1" s="1"/>
  <c r="E142" i="1"/>
  <c r="G141" i="1"/>
  <c r="F141" i="1" s="1"/>
  <c r="C141" i="1" s="1"/>
  <c r="E141" i="1"/>
  <c r="G140" i="1"/>
  <c r="D140" i="1" s="1"/>
  <c r="E140" i="1"/>
  <c r="G139" i="1"/>
  <c r="F139" i="1"/>
  <c r="C139" i="1" s="1"/>
  <c r="E139" i="1"/>
  <c r="D139" i="1"/>
  <c r="G138" i="1"/>
  <c r="F138" i="1"/>
  <c r="E138" i="1"/>
  <c r="D138" i="1"/>
  <c r="C138" i="1"/>
  <c r="G137" i="1"/>
  <c r="D137" i="1" s="1"/>
  <c r="F137" i="1"/>
  <c r="C137" i="1" s="1"/>
  <c r="E137" i="1"/>
  <c r="H136" i="1"/>
  <c r="E136" i="1" s="1"/>
  <c r="G134" i="1"/>
  <c r="F134" i="1"/>
  <c r="E134" i="1"/>
  <c r="D134" i="1"/>
  <c r="C134" i="1"/>
  <c r="I133" i="1"/>
  <c r="J133" i="1" s="1"/>
  <c r="G133" i="1"/>
  <c r="F133" i="1" s="1"/>
  <c r="C133" i="1" s="1"/>
  <c r="E133" i="1"/>
  <c r="D133" i="1"/>
  <c r="I132" i="1"/>
  <c r="J132" i="1" s="1"/>
  <c r="G132" i="1"/>
  <c r="D132" i="1" s="1"/>
  <c r="E132" i="1"/>
  <c r="I131" i="1"/>
  <c r="J131" i="1" s="1"/>
  <c r="G131" i="1"/>
  <c r="F131" i="1" s="1"/>
  <c r="C131" i="1" s="1"/>
  <c r="E131" i="1"/>
  <c r="I130" i="1"/>
  <c r="J130" i="1" s="1"/>
  <c r="G130" i="1"/>
  <c r="D130" i="1" s="1"/>
  <c r="F130" i="1"/>
  <c r="C130" i="1" s="1"/>
  <c r="E130" i="1"/>
  <c r="I129" i="1"/>
  <c r="J129" i="1" s="1"/>
  <c r="G129" i="1"/>
  <c r="F129" i="1"/>
  <c r="C129" i="1" s="1"/>
  <c r="E129" i="1"/>
  <c r="D129" i="1"/>
  <c r="I128" i="1"/>
  <c r="J128" i="1" s="1"/>
  <c r="G128" i="1"/>
  <c r="F128" i="1" s="1"/>
  <c r="C128" i="1" s="1"/>
  <c r="E128" i="1"/>
  <c r="D128" i="1"/>
  <c r="I127" i="1"/>
  <c r="J127" i="1" s="1"/>
  <c r="G127" i="1"/>
  <c r="F127" i="1"/>
  <c r="E127" i="1"/>
  <c r="D127" i="1"/>
  <c r="C127" i="1"/>
  <c r="J126" i="1"/>
  <c r="I126" i="1"/>
  <c r="H126" i="1"/>
  <c r="F126" i="1"/>
  <c r="E126" i="1"/>
  <c r="D126" i="1"/>
  <c r="C126" i="1"/>
  <c r="J125" i="1"/>
  <c r="I125" i="1"/>
  <c r="H125" i="1"/>
  <c r="E125" i="1"/>
  <c r="C124" i="1"/>
  <c r="J123" i="1"/>
  <c r="I123" i="1"/>
  <c r="G123" i="1"/>
  <c r="F123" i="1" s="1"/>
  <c r="C123" i="1" s="1"/>
  <c r="E123" i="1"/>
  <c r="J122" i="1"/>
  <c r="I122" i="1"/>
  <c r="G122" i="1"/>
  <c r="F122" i="1" s="1"/>
  <c r="C122" i="1" s="1"/>
  <c r="E122" i="1"/>
  <c r="D122" i="1"/>
  <c r="I121" i="1"/>
  <c r="J121" i="1" s="1"/>
  <c r="G121" i="1"/>
  <c r="D121" i="1" s="1"/>
  <c r="E121" i="1"/>
  <c r="I120" i="1"/>
  <c r="J120" i="1" s="1"/>
  <c r="G120" i="1"/>
  <c r="F120" i="1" s="1"/>
  <c r="C120" i="1" s="1"/>
  <c r="E120" i="1"/>
  <c r="J119" i="1"/>
  <c r="I119" i="1"/>
  <c r="G119" i="1"/>
  <c r="D119" i="1" s="1"/>
  <c r="F119" i="1"/>
  <c r="C119" i="1" s="1"/>
  <c r="E119" i="1"/>
  <c r="I118" i="1"/>
  <c r="J118" i="1" s="1"/>
  <c r="G118" i="1"/>
  <c r="F118" i="1"/>
  <c r="C118" i="1" s="1"/>
  <c r="E118" i="1"/>
  <c r="D118" i="1"/>
  <c r="I117" i="1"/>
  <c r="J117" i="1" s="1"/>
  <c r="G117" i="1"/>
  <c r="F117" i="1" s="1"/>
  <c r="C117" i="1" s="1"/>
  <c r="E117" i="1"/>
  <c r="D117" i="1"/>
  <c r="J116" i="1"/>
  <c r="I116" i="1"/>
  <c r="G116" i="1"/>
  <c r="F116" i="1"/>
  <c r="E116" i="1"/>
  <c r="D116" i="1"/>
  <c r="C116" i="1"/>
  <c r="J115" i="1"/>
  <c r="I115" i="1"/>
  <c r="G115" i="1"/>
  <c r="F115" i="1" s="1"/>
  <c r="C115" i="1" s="1"/>
  <c r="E115" i="1"/>
  <c r="J114" i="1"/>
  <c r="I114" i="1"/>
  <c r="G114" i="1"/>
  <c r="F114" i="1" s="1"/>
  <c r="C114" i="1" s="1"/>
  <c r="E114" i="1"/>
  <c r="D114" i="1"/>
  <c r="I113" i="1"/>
  <c r="J113" i="1" s="1"/>
  <c r="G113" i="1"/>
  <c r="D113" i="1" s="1"/>
  <c r="E113" i="1"/>
  <c r="I112" i="1"/>
  <c r="J112" i="1" s="1"/>
  <c r="G112" i="1"/>
  <c r="F112" i="1" s="1"/>
  <c r="C112" i="1" s="1"/>
  <c r="E112" i="1"/>
  <c r="J111" i="1"/>
  <c r="I111" i="1"/>
  <c r="G111" i="1"/>
  <c r="D111" i="1" s="1"/>
  <c r="F111" i="1"/>
  <c r="C111" i="1" s="1"/>
  <c r="E111" i="1"/>
  <c r="J110" i="1"/>
  <c r="I110" i="1"/>
  <c r="G110" i="1"/>
  <c r="F110" i="1"/>
  <c r="C110" i="1" s="1"/>
  <c r="E110" i="1"/>
  <c r="D110" i="1"/>
  <c r="G109" i="1"/>
  <c r="F109" i="1"/>
  <c r="C109" i="1" s="1"/>
  <c r="E109" i="1"/>
  <c r="D109" i="1"/>
  <c r="J108" i="1"/>
  <c r="I108" i="1"/>
  <c r="G108" i="1"/>
  <c r="F108" i="1" s="1"/>
  <c r="C108" i="1" s="1"/>
  <c r="E108" i="1"/>
  <c r="D108" i="1"/>
  <c r="I107" i="1"/>
  <c r="J107" i="1" s="1"/>
  <c r="G107" i="1"/>
  <c r="D107" i="1" s="1"/>
  <c r="E107" i="1"/>
  <c r="I106" i="1"/>
  <c r="J106" i="1" s="1"/>
  <c r="G106" i="1"/>
  <c r="G104" i="1" s="1"/>
  <c r="D104" i="1" s="1"/>
  <c r="E106" i="1"/>
  <c r="J105" i="1"/>
  <c r="J104" i="1" s="1"/>
  <c r="I105" i="1"/>
  <c r="G105" i="1"/>
  <c r="D105" i="1" s="1"/>
  <c r="F105" i="1"/>
  <c r="C105" i="1" s="1"/>
  <c r="E105" i="1"/>
  <c r="I104" i="1"/>
  <c r="H104" i="1"/>
  <c r="E104" i="1"/>
  <c r="J102" i="1"/>
  <c r="I102" i="1"/>
  <c r="J101" i="1"/>
  <c r="I101" i="1"/>
  <c r="J100" i="1"/>
  <c r="I100" i="1"/>
  <c r="I99" i="1"/>
  <c r="J99" i="1" s="1"/>
  <c r="I98" i="1"/>
  <c r="J98" i="1" s="1"/>
  <c r="J97" i="1"/>
  <c r="I97" i="1"/>
  <c r="J96" i="1"/>
  <c r="I96" i="1"/>
  <c r="I95" i="1"/>
  <c r="J95" i="1" s="1"/>
  <c r="I94" i="1"/>
  <c r="J94" i="1" s="1"/>
  <c r="I93" i="1"/>
  <c r="J93" i="1" s="1"/>
  <c r="J92" i="1"/>
  <c r="I92" i="1"/>
  <c r="H92" i="1"/>
  <c r="G92" i="1" s="1"/>
  <c r="E92" i="1"/>
  <c r="J91" i="1"/>
  <c r="J90" i="1" s="1"/>
  <c r="I91" i="1"/>
  <c r="G91" i="1"/>
  <c r="F91" i="1" s="1"/>
  <c r="E91" i="1"/>
  <c r="D91" i="1"/>
  <c r="I90" i="1"/>
  <c r="H90" i="1"/>
  <c r="E90" i="1" s="1"/>
  <c r="I88" i="1"/>
  <c r="J88" i="1" s="1"/>
  <c r="G88" i="1"/>
  <c r="D88" i="1" s="1"/>
  <c r="E88" i="1"/>
  <c r="I87" i="1"/>
  <c r="J87" i="1" s="1"/>
  <c r="G87" i="1"/>
  <c r="F87" i="1" s="1"/>
  <c r="C87" i="1" s="1"/>
  <c r="E87" i="1"/>
  <c r="J86" i="1"/>
  <c r="I86" i="1"/>
  <c r="G86" i="1"/>
  <c r="D86" i="1" s="1"/>
  <c r="F86" i="1"/>
  <c r="C86" i="1" s="1"/>
  <c r="E86" i="1"/>
  <c r="I85" i="1"/>
  <c r="J85" i="1" s="1"/>
  <c r="G85" i="1"/>
  <c r="F85" i="1"/>
  <c r="C85" i="1" s="1"/>
  <c r="E85" i="1"/>
  <c r="D85" i="1"/>
  <c r="I84" i="1"/>
  <c r="J84" i="1" s="1"/>
  <c r="G84" i="1"/>
  <c r="F84" i="1" s="1"/>
  <c r="C84" i="1" s="1"/>
  <c r="E84" i="1"/>
  <c r="D84" i="1"/>
  <c r="J83" i="1"/>
  <c r="I83" i="1"/>
  <c r="G83" i="1"/>
  <c r="F83" i="1"/>
  <c r="E83" i="1"/>
  <c r="D83" i="1"/>
  <c r="C83" i="1"/>
  <c r="J82" i="1"/>
  <c r="I82" i="1"/>
  <c r="G82" i="1"/>
  <c r="F82" i="1"/>
  <c r="E82" i="1"/>
  <c r="D82" i="1"/>
  <c r="C82" i="1"/>
  <c r="G81" i="1"/>
  <c r="F81" i="1" s="1"/>
  <c r="C81" i="1" s="1"/>
  <c r="E81" i="1"/>
  <c r="J80" i="1"/>
  <c r="I80" i="1"/>
  <c r="G80" i="1"/>
  <c r="D80" i="1" s="1"/>
  <c r="F80" i="1"/>
  <c r="C80" i="1" s="1"/>
  <c r="E80" i="1"/>
  <c r="I79" i="1"/>
  <c r="J79" i="1" s="1"/>
  <c r="G79" i="1"/>
  <c r="F79" i="1" s="1"/>
  <c r="C79" i="1" s="1"/>
  <c r="E79" i="1"/>
  <c r="D79" i="1"/>
  <c r="I78" i="1"/>
  <c r="J78" i="1" s="1"/>
  <c r="G78" i="1"/>
  <c r="F78" i="1" s="1"/>
  <c r="C78" i="1" s="1"/>
  <c r="E78" i="1"/>
  <c r="D78" i="1"/>
  <c r="J77" i="1"/>
  <c r="I77" i="1"/>
  <c r="G77" i="1"/>
  <c r="F77" i="1"/>
  <c r="E77" i="1"/>
  <c r="D77" i="1"/>
  <c r="C77" i="1"/>
  <c r="I76" i="1"/>
  <c r="J76" i="1" s="1"/>
  <c r="G76" i="1"/>
  <c r="F76" i="1"/>
  <c r="E76" i="1"/>
  <c r="D76" i="1"/>
  <c r="C76" i="1"/>
  <c r="J75" i="1"/>
  <c r="I75" i="1"/>
  <c r="G75" i="1"/>
  <c r="F75" i="1" s="1"/>
  <c r="C75" i="1" s="1"/>
  <c r="E75" i="1"/>
  <c r="D75" i="1"/>
  <c r="I74" i="1"/>
  <c r="J74" i="1" s="1"/>
  <c r="G74" i="1"/>
  <c r="D74" i="1" s="1"/>
  <c r="E74" i="1"/>
  <c r="I73" i="1"/>
  <c r="J73" i="1" s="1"/>
  <c r="G73" i="1"/>
  <c r="G71" i="1" s="1"/>
  <c r="D71" i="1" s="1"/>
  <c r="E73" i="1"/>
  <c r="J72" i="1"/>
  <c r="J71" i="1" s="1"/>
  <c r="I72" i="1"/>
  <c r="G72" i="1"/>
  <c r="D72" i="1" s="1"/>
  <c r="F72" i="1"/>
  <c r="C72" i="1" s="1"/>
  <c r="E72" i="1"/>
  <c r="I71" i="1"/>
  <c r="H71" i="1"/>
  <c r="E71" i="1" s="1"/>
  <c r="I69" i="1"/>
  <c r="J69" i="1" s="1"/>
  <c r="G69" i="1"/>
  <c r="F69" i="1" s="1"/>
  <c r="C69" i="1" s="1"/>
  <c r="E69" i="1"/>
  <c r="I68" i="1"/>
  <c r="J68" i="1" s="1"/>
  <c r="G68" i="1"/>
  <c r="F68" i="1" s="1"/>
  <c r="C68" i="1" s="1"/>
  <c r="E68" i="1"/>
  <c r="D68" i="1"/>
  <c r="I67" i="1"/>
  <c r="J67" i="1" s="1"/>
  <c r="G67" i="1"/>
  <c r="F67" i="1"/>
  <c r="E67" i="1"/>
  <c r="D67" i="1"/>
  <c r="C67" i="1"/>
  <c r="I66" i="1"/>
  <c r="J66" i="1" s="1"/>
  <c r="G66" i="1"/>
  <c r="F66" i="1"/>
  <c r="E66" i="1"/>
  <c r="D66" i="1"/>
  <c r="C66" i="1"/>
  <c r="J65" i="1"/>
  <c r="I65" i="1"/>
  <c r="G65" i="1"/>
  <c r="F65" i="1" s="1"/>
  <c r="C65" i="1" s="1"/>
  <c r="E65" i="1"/>
  <c r="D65" i="1"/>
  <c r="I64" i="1"/>
  <c r="J64" i="1" s="1"/>
  <c r="G64" i="1"/>
  <c r="D64" i="1" s="1"/>
  <c r="E64" i="1"/>
  <c r="I63" i="1"/>
  <c r="J63" i="1" s="1"/>
  <c r="G63" i="1"/>
  <c r="F63" i="1" s="1"/>
  <c r="C63" i="1" s="1"/>
  <c r="E63" i="1"/>
  <c r="J62" i="1"/>
  <c r="I62" i="1"/>
  <c r="G62" i="1"/>
  <c r="D62" i="1" s="1"/>
  <c r="F62" i="1"/>
  <c r="C62" i="1" s="1"/>
  <c r="E62" i="1"/>
  <c r="I61" i="1"/>
  <c r="J61" i="1" s="1"/>
  <c r="G61" i="1"/>
  <c r="F61" i="1" s="1"/>
  <c r="C61" i="1" s="1"/>
  <c r="E61" i="1"/>
  <c r="I60" i="1"/>
  <c r="J60" i="1" s="1"/>
  <c r="G60" i="1"/>
  <c r="F60" i="1" s="1"/>
  <c r="C60" i="1" s="1"/>
  <c r="E60" i="1"/>
  <c r="D60" i="1"/>
  <c r="I59" i="1"/>
  <c r="J59" i="1" s="1"/>
  <c r="G59" i="1"/>
  <c r="F59" i="1"/>
  <c r="E59" i="1"/>
  <c r="D59" i="1"/>
  <c r="C59" i="1"/>
  <c r="J58" i="1"/>
  <c r="I58" i="1"/>
  <c r="G58" i="1"/>
  <c r="F58" i="1" s="1"/>
  <c r="E58" i="1"/>
  <c r="J57" i="1"/>
  <c r="I57" i="1"/>
  <c r="H57" i="1"/>
  <c r="E57" i="1"/>
  <c r="G55" i="1"/>
  <c r="F55" i="1" s="1"/>
  <c r="C55" i="1" s="1"/>
  <c r="E55" i="1"/>
  <c r="G54" i="1"/>
  <c r="F54" i="1" s="1"/>
  <c r="C54" i="1" s="1"/>
  <c r="E54" i="1"/>
  <c r="D54" i="1"/>
  <c r="G53" i="1"/>
  <c r="F53" i="1" s="1"/>
  <c r="C53" i="1" s="1"/>
  <c r="E53" i="1"/>
  <c r="D53" i="1"/>
  <c r="G52" i="1"/>
  <c r="F52" i="1"/>
  <c r="C52" i="1" s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 s="1"/>
  <c r="C48" i="1" s="1"/>
  <c r="E48" i="1"/>
  <c r="G47" i="1"/>
  <c r="F47" i="1" s="1"/>
  <c r="C47" i="1" s="1"/>
  <c r="E47" i="1"/>
  <c r="G46" i="1"/>
  <c r="F46" i="1" s="1"/>
  <c r="C46" i="1" s="1"/>
  <c r="E46" i="1"/>
  <c r="D46" i="1"/>
  <c r="G45" i="1"/>
  <c r="D45" i="1" s="1"/>
  <c r="E45" i="1"/>
  <c r="G44" i="1"/>
  <c r="G42" i="1" s="1"/>
  <c r="D42" i="1" s="1"/>
  <c r="F44" i="1"/>
  <c r="C44" i="1" s="1"/>
  <c r="E44" i="1"/>
  <c r="D44" i="1"/>
  <c r="G43" i="1"/>
  <c r="F43" i="1" s="1"/>
  <c r="E43" i="1"/>
  <c r="D43" i="1"/>
  <c r="J42" i="1"/>
  <c r="I42" i="1"/>
  <c r="H42" i="1"/>
  <c r="E42" i="1"/>
  <c r="G40" i="1"/>
  <c r="F40" i="1"/>
  <c r="C40" i="1" s="1"/>
  <c r="E40" i="1"/>
  <c r="D40" i="1"/>
  <c r="G39" i="1"/>
  <c r="F39" i="1" s="1"/>
  <c r="C39" i="1" s="1"/>
  <c r="E39" i="1"/>
  <c r="G38" i="1"/>
  <c r="F38" i="1" s="1"/>
  <c r="C38" i="1" s="1"/>
  <c r="E38" i="1"/>
  <c r="D38" i="1"/>
  <c r="G37" i="1"/>
  <c r="F37" i="1" s="1"/>
  <c r="C37" i="1" s="1"/>
  <c r="E37" i="1"/>
  <c r="G36" i="1"/>
  <c r="D36" i="1" s="1"/>
  <c r="E36" i="1"/>
  <c r="G35" i="1"/>
  <c r="F35" i="1" s="1"/>
  <c r="C35" i="1" s="1"/>
  <c r="E35" i="1"/>
  <c r="G34" i="1"/>
  <c r="F34" i="1"/>
  <c r="C34" i="1" s="1"/>
  <c r="E34" i="1"/>
  <c r="D34" i="1"/>
  <c r="G33" i="1"/>
  <c r="F33" i="1"/>
  <c r="E33" i="1"/>
  <c r="D33" i="1"/>
  <c r="C33" i="1"/>
  <c r="G32" i="1"/>
  <c r="F32" i="1"/>
  <c r="C32" i="1" s="1"/>
  <c r="E32" i="1"/>
  <c r="D32" i="1"/>
  <c r="G31" i="1"/>
  <c r="F31" i="1" s="1"/>
  <c r="C31" i="1" s="1"/>
  <c r="E31" i="1"/>
  <c r="G30" i="1"/>
  <c r="F30" i="1" s="1"/>
  <c r="C30" i="1" s="1"/>
  <c r="E30" i="1"/>
  <c r="D30" i="1"/>
  <c r="G29" i="1"/>
  <c r="F29" i="1" s="1"/>
  <c r="C29" i="1" s="1"/>
  <c r="E29" i="1"/>
  <c r="G28" i="1"/>
  <c r="F28" i="1" s="1"/>
  <c r="C28" i="1" s="1"/>
  <c r="E28" i="1"/>
  <c r="D28" i="1"/>
  <c r="G27" i="1"/>
  <c r="F27" i="1" s="1"/>
  <c r="C27" i="1" s="1"/>
  <c r="E27" i="1"/>
  <c r="H26" i="1"/>
  <c r="G26" i="1"/>
  <c r="F26" i="1" s="1"/>
  <c r="E26" i="1"/>
  <c r="J25" i="1"/>
  <c r="I25" i="1"/>
  <c r="H25" i="1"/>
  <c r="E25" i="1"/>
  <c r="I23" i="1"/>
  <c r="G23" i="1"/>
  <c r="D23" i="1" s="1"/>
  <c r="F23" i="1"/>
  <c r="E23" i="1"/>
  <c r="C23" i="1"/>
  <c r="I22" i="1"/>
  <c r="G22" i="1"/>
  <c r="F22" i="1"/>
  <c r="E22" i="1"/>
  <c r="D22" i="1"/>
  <c r="C22" i="1"/>
  <c r="I21" i="1"/>
  <c r="G21" i="1"/>
  <c r="D21" i="1" s="1"/>
  <c r="E21" i="1"/>
  <c r="I20" i="1"/>
  <c r="G20" i="1"/>
  <c r="F20" i="1" s="1"/>
  <c r="C20" i="1" s="1"/>
  <c r="E20" i="1"/>
  <c r="I19" i="1"/>
  <c r="G19" i="1"/>
  <c r="D19" i="1" s="1"/>
  <c r="F19" i="1"/>
  <c r="E19" i="1"/>
  <c r="C19" i="1"/>
  <c r="I18" i="1"/>
  <c r="G18" i="1"/>
  <c r="F18" i="1"/>
  <c r="E18" i="1"/>
  <c r="D18" i="1"/>
  <c r="C18" i="1"/>
  <c r="I17" i="1"/>
  <c r="G17" i="1"/>
  <c r="D17" i="1" s="1"/>
  <c r="E17" i="1"/>
  <c r="I16" i="1"/>
  <c r="G16" i="1"/>
  <c r="F16" i="1" s="1"/>
  <c r="C16" i="1" s="1"/>
  <c r="E16" i="1"/>
  <c r="I15" i="1"/>
  <c r="G15" i="1"/>
  <c r="D15" i="1" s="1"/>
  <c r="F15" i="1"/>
  <c r="E15" i="1"/>
  <c r="C15" i="1"/>
  <c r="I14" i="1"/>
  <c r="G14" i="1"/>
  <c r="F14" i="1"/>
  <c r="E14" i="1"/>
  <c r="D14" i="1"/>
  <c r="C14" i="1"/>
  <c r="I13" i="1"/>
  <c r="G13" i="1"/>
  <c r="F13" i="1" s="1"/>
  <c r="C13" i="1" s="1"/>
  <c r="E13" i="1"/>
  <c r="I12" i="1"/>
  <c r="G12" i="1"/>
  <c r="F12" i="1" s="1"/>
  <c r="C12" i="1" s="1"/>
  <c r="E12" i="1"/>
  <c r="I11" i="1"/>
  <c r="G11" i="1"/>
  <c r="D11" i="1" s="1"/>
  <c r="F11" i="1"/>
  <c r="E11" i="1"/>
  <c r="C11" i="1"/>
  <c r="I10" i="1"/>
  <c r="G10" i="1"/>
  <c r="F10" i="1"/>
  <c r="E10" i="1"/>
  <c r="D10" i="1"/>
  <c r="C10" i="1"/>
  <c r="I9" i="1"/>
  <c r="G9" i="1"/>
  <c r="D9" i="1" s="1"/>
  <c r="E9" i="1"/>
  <c r="I8" i="1"/>
  <c r="G8" i="1"/>
  <c r="F8" i="1" s="1"/>
  <c r="E8" i="1"/>
  <c r="C8" i="1"/>
  <c r="I7" i="1"/>
  <c r="G7" i="1"/>
  <c r="D7" i="1" s="1"/>
  <c r="F7" i="1"/>
  <c r="E7" i="1"/>
  <c r="C7" i="1"/>
  <c r="I6" i="1"/>
  <c r="G6" i="1"/>
  <c r="F6" i="1"/>
  <c r="E6" i="1"/>
  <c r="D6" i="1"/>
  <c r="C6" i="1"/>
  <c r="I5" i="1"/>
  <c r="G5" i="1"/>
  <c r="F5" i="1" s="1"/>
  <c r="C5" i="1" s="1"/>
  <c r="E5" i="1"/>
  <c r="I4" i="1"/>
  <c r="I3" i="1" s="1"/>
  <c r="I150" i="1" s="1"/>
  <c r="G4" i="1"/>
  <c r="F4" i="1" s="1"/>
  <c r="E4" i="1"/>
  <c r="J3" i="1"/>
  <c r="J150" i="1" s="1"/>
  <c r="H3" i="1"/>
  <c r="H150" i="1" s="1"/>
  <c r="K2" i="1" s="1"/>
  <c r="E3" i="1"/>
  <c r="E150" i="1" s="1"/>
  <c r="F92" i="1" l="1"/>
  <c r="C92" i="1" s="1"/>
  <c r="D92" i="1"/>
  <c r="G90" i="1"/>
  <c r="D90" i="1" s="1"/>
  <c r="F42" i="1"/>
  <c r="C43" i="1"/>
  <c r="C91" i="1"/>
  <c r="F90" i="1"/>
  <c r="C4" i="1"/>
  <c r="C3" i="1" s="1"/>
  <c r="C58" i="1"/>
  <c r="C26" i="1"/>
  <c r="F25" i="1"/>
  <c r="G3" i="1"/>
  <c r="D5" i="1"/>
  <c r="D13" i="1"/>
  <c r="D27" i="1"/>
  <c r="D35" i="1"/>
  <c r="D4" i="1"/>
  <c r="D8" i="1"/>
  <c r="F9" i="1"/>
  <c r="C9" i="1" s="1"/>
  <c r="D12" i="1"/>
  <c r="D16" i="1"/>
  <c r="F17" i="1"/>
  <c r="C17" i="1" s="1"/>
  <c r="D20" i="1"/>
  <c r="F21" i="1"/>
  <c r="C21" i="1" s="1"/>
  <c r="D26" i="1"/>
  <c r="D29" i="1"/>
  <c r="D37" i="1"/>
  <c r="F45" i="1"/>
  <c r="C45" i="1" s="1"/>
  <c r="D47" i="1"/>
  <c r="D55" i="1"/>
  <c r="G57" i="1"/>
  <c r="D57" i="1" s="1"/>
  <c r="D63" i="1"/>
  <c r="D73" i="1"/>
  <c r="D81" i="1"/>
  <c r="D87" i="1"/>
  <c r="D106" i="1"/>
  <c r="D112" i="1"/>
  <c r="D120" i="1"/>
  <c r="G125" i="1"/>
  <c r="D125" i="1" s="1"/>
  <c r="D131" i="1"/>
  <c r="F64" i="1"/>
  <c r="C64" i="1" s="1"/>
  <c r="F74" i="1"/>
  <c r="C74" i="1" s="1"/>
  <c r="F88" i="1"/>
  <c r="C88" i="1" s="1"/>
  <c r="F107" i="1"/>
  <c r="C107" i="1" s="1"/>
  <c r="F113" i="1"/>
  <c r="C113" i="1" s="1"/>
  <c r="F121" i="1"/>
  <c r="C121" i="1" s="1"/>
  <c r="F132" i="1"/>
  <c r="C132" i="1" s="1"/>
  <c r="C125" i="1" s="1"/>
  <c r="F140" i="1"/>
  <c r="C140" i="1" s="1"/>
  <c r="C136" i="1" s="1"/>
  <c r="D142" i="1"/>
  <c r="F148" i="1"/>
  <c r="C148" i="1" s="1"/>
  <c r="D31" i="1"/>
  <c r="D39" i="1"/>
  <c r="D61" i="1"/>
  <c r="D69" i="1"/>
  <c r="F73" i="1"/>
  <c r="F106" i="1"/>
  <c r="G25" i="1"/>
  <c r="D25" i="1" s="1"/>
  <c r="D141" i="1"/>
  <c r="D149" i="1"/>
  <c r="F36" i="1"/>
  <c r="C36" i="1" s="1"/>
  <c r="D48" i="1"/>
  <c r="D58" i="1"/>
  <c r="D115" i="1"/>
  <c r="D123" i="1"/>
  <c r="G136" i="1"/>
  <c r="D136" i="1" s="1"/>
  <c r="C25" i="1" l="1"/>
  <c r="C90" i="1"/>
  <c r="F136" i="1"/>
  <c r="C106" i="1"/>
  <c r="C104" i="1" s="1"/>
  <c r="F104" i="1"/>
  <c r="F125" i="1"/>
  <c r="C57" i="1"/>
  <c r="C42" i="1"/>
  <c r="C73" i="1"/>
  <c r="C71" i="1" s="1"/>
  <c r="F71" i="1"/>
  <c r="F57" i="1"/>
  <c r="G150" i="1"/>
  <c r="D3" i="1"/>
  <c r="D150" i="1" s="1"/>
  <c r="F3" i="1"/>
  <c r="F150" i="1" s="1"/>
  <c r="C150" i="1" s="1"/>
</calcChain>
</file>

<file path=xl/sharedStrings.xml><?xml version="1.0" encoding="utf-8"?>
<sst xmlns="http://schemas.openxmlformats.org/spreadsheetml/2006/main" count="161" uniqueCount="161">
  <si>
    <t>2017-18 Budget</t>
  </si>
  <si>
    <t>Ledgers</t>
  </si>
  <si>
    <t>Per Child per day</t>
  </si>
  <si>
    <t>Per Child per Month</t>
  </si>
  <si>
    <t>Per Child per Annuam</t>
  </si>
  <si>
    <t>Per Day</t>
  </si>
  <si>
    <t>Per Month</t>
  </si>
  <si>
    <t>2017-18</t>
  </si>
  <si>
    <t>2018-19</t>
  </si>
  <si>
    <t>2019-20</t>
  </si>
  <si>
    <t>A</t>
  </si>
  <si>
    <t>Music Department</t>
  </si>
  <si>
    <t>Justification</t>
  </si>
  <si>
    <t>Music Salaries</t>
  </si>
  <si>
    <t>Music Travelling</t>
  </si>
  <si>
    <t xml:space="preserve">Music Instrument Repairs
</t>
  </si>
  <si>
    <t>Music - Tution Fees</t>
  </si>
  <si>
    <t>Music Instruments</t>
  </si>
  <si>
    <t xml:space="preserve">Music Books </t>
  </si>
  <si>
    <t>Music Syllabus</t>
  </si>
  <si>
    <t xml:space="preserve">Music Exam Fees 
</t>
  </si>
  <si>
    <t>Music Monthly Programme - Honorariom</t>
  </si>
  <si>
    <t xml:space="preserve">Music Printing &amp; Stationery
</t>
  </si>
  <si>
    <t>Music Dance Equipment</t>
  </si>
  <si>
    <t>Music-Drama Equipment</t>
  </si>
  <si>
    <t xml:space="preserve">Music Monthly Programme - Sound  System
</t>
  </si>
  <si>
    <t xml:space="preserve">Music Monthly Programme - Travel
</t>
  </si>
  <si>
    <t>Music Monthly Programme - Flowers</t>
  </si>
  <si>
    <t xml:space="preserve">Music Food Allowance 
</t>
  </si>
  <si>
    <t xml:space="preserve">Music Monthly Programme - Printing &amp; Stationary
</t>
  </si>
  <si>
    <t>Music Tution Travell</t>
  </si>
  <si>
    <t>Music Concert Food</t>
  </si>
  <si>
    <t xml:space="preserve">Music Monthly Programme - Food 
</t>
  </si>
  <si>
    <t>Music Other expenses</t>
  </si>
  <si>
    <t>B</t>
  </si>
  <si>
    <t>Academic Department</t>
  </si>
  <si>
    <t>Academic Salaries</t>
  </si>
  <si>
    <t>Academic Stationary</t>
  </si>
  <si>
    <t>Academic Printing</t>
  </si>
  <si>
    <t>Academic Text Books</t>
  </si>
  <si>
    <t xml:space="preserve">Academic SSLC Trip </t>
  </si>
  <si>
    <t>Academic Art Class</t>
  </si>
  <si>
    <t xml:space="preserve">Academic Travelling </t>
  </si>
  <si>
    <t>Academic Library Books</t>
  </si>
  <si>
    <t>Academic Festivals Expeness</t>
  </si>
  <si>
    <t>Academic Food Expenses</t>
  </si>
  <si>
    <t>Academic Prathiba Karanji</t>
  </si>
  <si>
    <t>Academic Competation</t>
  </si>
  <si>
    <t>Academic Laboratory</t>
  </si>
  <si>
    <t>Academic Staff Welfare</t>
  </si>
  <si>
    <t>Academic Other expenses</t>
  </si>
  <si>
    <t>C</t>
  </si>
  <si>
    <t>Administration Department</t>
  </si>
  <si>
    <t>Admin Salaries</t>
  </si>
  <si>
    <t>Admin - Mobile bills</t>
  </si>
  <si>
    <t>Admin Printing &amp; Stationary</t>
  </si>
  <si>
    <t>Admin Audit fees</t>
  </si>
  <si>
    <t>Admin Staff Trainings</t>
  </si>
  <si>
    <t>Admin Food Allowance</t>
  </si>
  <si>
    <t>Admin Society Renewal fees</t>
  </si>
  <si>
    <t>Admin News Paper Bill</t>
  </si>
  <si>
    <t>Admin Advertisement Exps</t>
  </si>
  <si>
    <t>Admin Staff Welfare</t>
  </si>
  <si>
    <t>Admin Travelling</t>
  </si>
  <si>
    <t>Admin Office Expenses</t>
  </si>
  <si>
    <t>Admin Other Expenses</t>
  </si>
  <si>
    <t>D</t>
  </si>
  <si>
    <t>Fundraising Department</t>
  </si>
  <si>
    <t>Fundraising Salaries</t>
  </si>
  <si>
    <t>Fundraising Communication</t>
  </si>
  <si>
    <t>Fundraising Petrol Allowance</t>
  </si>
  <si>
    <t>Fundraising Travel Allowance</t>
  </si>
  <si>
    <t>Fundraising Food Allowance</t>
  </si>
  <si>
    <t>Fundraising Stationery &amp; Printing</t>
  </si>
  <si>
    <t>Fundraising Accommodation</t>
  </si>
  <si>
    <t>Fundraising Web Design</t>
  </si>
  <si>
    <t>Fundraising Office expenses</t>
  </si>
  <si>
    <t>Fundraising Misc expenses</t>
  </si>
  <si>
    <t>Fundraising on 3%</t>
  </si>
  <si>
    <t>Fundraising Training</t>
  </si>
  <si>
    <t>E</t>
  </si>
  <si>
    <t>Students Welfare (SW)</t>
  </si>
  <si>
    <t>SW Salaries Wardens</t>
  </si>
  <si>
    <t>SW Medical - Bobo House</t>
  </si>
  <si>
    <t>Sw Hostel Stationery</t>
  </si>
  <si>
    <t>SW Medical - General Hospital</t>
  </si>
  <si>
    <t>SW Medical_Travel Allowance</t>
  </si>
  <si>
    <t>SW Medical_Food Allowance</t>
  </si>
  <si>
    <t>SW Medical - Dental</t>
  </si>
  <si>
    <t>SW Sports Material</t>
  </si>
  <si>
    <t>SW Medical - Orthopedist</t>
  </si>
  <si>
    <t>Sw Communication</t>
  </si>
  <si>
    <t>SW - Hair Cutting</t>
  </si>
  <si>
    <t>SW Medical - Eye</t>
  </si>
  <si>
    <t>SW - Printing &amp; Stationary</t>
  </si>
  <si>
    <t>Sw Welfare</t>
  </si>
  <si>
    <t>SW Travelling Expenses</t>
  </si>
  <si>
    <t>Sw Machine Repairs</t>
  </si>
  <si>
    <t>Sw Other expenses</t>
  </si>
  <si>
    <t>F</t>
  </si>
  <si>
    <t>Kitchen Department</t>
  </si>
  <si>
    <t>Kitchen Grocery</t>
  </si>
  <si>
    <t>Kitchen - Salary/wages</t>
  </si>
  <si>
    <t>Kitchen Vegetable</t>
  </si>
  <si>
    <t>Kitchen Gas Refil</t>
  </si>
  <si>
    <t>Kitchen Milk, Curd</t>
  </si>
  <si>
    <t>Kitchen Fire Wood</t>
  </si>
  <si>
    <t>Kitchen Buns, Biscuits &amp; Snacks</t>
  </si>
  <si>
    <t>Kitchen Transport</t>
  </si>
  <si>
    <t>Kitchen Utensils &amp; Other Repairs</t>
  </si>
  <si>
    <t>Kitchen Food Allowance</t>
  </si>
  <si>
    <t>Kitchen Cell Phone Allowance</t>
  </si>
  <si>
    <t>Kitchen other expenses</t>
  </si>
  <si>
    <t>G</t>
  </si>
  <si>
    <t>Maintenance &amp; Utilities</t>
  </si>
  <si>
    <t>Maintenance Salaries</t>
  </si>
  <si>
    <t xml:space="preserve">Maintenance - Material
</t>
  </si>
  <si>
    <t>Maintenance Vehicle</t>
  </si>
  <si>
    <t xml:space="preserve">Maintenance - Electricity Bill
</t>
  </si>
  <si>
    <t>Maintenance - Contract_wages</t>
  </si>
  <si>
    <t>Maintenance  Computer &amp; Printer Maintenance &amp; Repairs</t>
  </si>
  <si>
    <t>Maintenance - Garden Maintenance</t>
  </si>
  <si>
    <t>Maintenance - Septic Tank Cleaning</t>
  </si>
  <si>
    <t>Maintenance - Electrical Repairs</t>
  </si>
  <si>
    <t xml:space="preserve">Maintenance - Transport
</t>
  </si>
  <si>
    <t>Maintenance - Bamboo</t>
  </si>
  <si>
    <t>Maintenance -  Water tanks</t>
  </si>
  <si>
    <t xml:space="preserve">Maintenance - Battery
</t>
  </si>
  <si>
    <t>Maintenance Land &amp; Building</t>
  </si>
  <si>
    <t>Maintenance_material Sharpening Charge</t>
  </si>
  <si>
    <t>Maintenance  -Food</t>
  </si>
  <si>
    <t xml:space="preserve">Maintenance - Telephone Bill
</t>
  </si>
  <si>
    <t xml:space="preserve">Maintenance - Kerosene
</t>
  </si>
  <si>
    <t xml:space="preserve">Maintenance - Other
</t>
  </si>
  <si>
    <t>H</t>
  </si>
  <si>
    <t>Volunteers Department</t>
  </si>
  <si>
    <t>Volunteer Stipend</t>
  </si>
  <si>
    <t>Volunteer Accommodation</t>
  </si>
  <si>
    <t>Volunteer Printing &amp; Stationery</t>
  </si>
  <si>
    <t>Volunteers Welfare</t>
  </si>
  <si>
    <t>Volunteer Communication</t>
  </si>
  <si>
    <t>Volunteer Reports</t>
  </si>
  <si>
    <t>Volunteer Traveling</t>
  </si>
  <si>
    <t>Volunteers Food</t>
  </si>
  <si>
    <t>Volunteers Other</t>
  </si>
  <si>
    <t>I</t>
  </si>
  <si>
    <t>Higher Education</t>
  </si>
  <si>
    <t>Academic College Fees</t>
  </si>
  <si>
    <t>Academic College Food Expenses</t>
  </si>
  <si>
    <t>Academic College  - Music Guruji</t>
  </si>
  <si>
    <t>Academic College  - Hostel Fees</t>
  </si>
  <si>
    <t>Academic College Bus Pass</t>
  </si>
  <si>
    <t>Acdemic College Uniform</t>
  </si>
  <si>
    <t>Academic College Books ( Text &amp; Library )</t>
  </si>
  <si>
    <t>Academic College Exam Fees</t>
  </si>
  <si>
    <t xml:space="preserve">Academic College Trip
</t>
  </si>
  <si>
    <t>Academic College Travelling Expenses</t>
  </si>
  <si>
    <t>Academic College Printing &amp; Stationary</t>
  </si>
  <si>
    <t>Academic College Tution Fees</t>
  </si>
  <si>
    <t>Academic College Other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</si>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</sst>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s.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Broadway"/>
      <family val="5"/>
    </font>
    <font>
      <sz val="10"/>
      <name val="Open Sans"/>
      <family val="2"/>
    </font>
    <font>
      <b/>
      <sz val="10"/>
      <name val="Open Sans"/>
      <family val="2"/>
    </font>
    <font>
      <b/>
      <sz val="14"/>
      <name val="Open Sans"/>
      <family val="2"/>
    </font>
    <font>
      <b/>
      <sz val="11"/>
      <name val="Open Sans"/>
      <family val="2"/>
    </font>
    <font>
      <b/>
      <u/>
      <sz val="11"/>
      <name val="Open Sans"/>
      <family val="2"/>
    </font>
    <font>
      <sz val="10"/>
      <color theme="1"/>
      <name val="Open Sans"/>
      <family val="2"/>
    </font>
    <font>
      <u/>
      <sz val="10"/>
      <color indexed="12"/>
      <name val="Arial"/>
      <family val="2"/>
    </font>
    <font>
      <u/>
      <sz val="10"/>
      <color indexed="12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164" fontId="4" fillId="2" borderId="2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/>
    </xf>
    <xf numFmtId="4" fontId="5" fillId="2" borderId="5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4" fontId="4" fillId="3" borderId="4" xfId="1" applyNumberFormat="1" applyFont="1" applyFill="1" applyBorder="1"/>
    <xf numFmtId="4" fontId="6" fillId="3" borderId="4" xfId="1" applyNumberFormat="1" applyFont="1" applyFill="1" applyBorder="1" applyAlignment="1">
      <alignment vertical="center"/>
    </xf>
    <xf numFmtId="0" fontId="3" fillId="0" borderId="0" xfId="1" applyFont="1" applyFill="1" applyBorder="1"/>
    <xf numFmtId="0" fontId="8" fillId="4" borderId="6" xfId="1" applyNumberFormat="1" applyFont="1" applyFill="1" applyBorder="1" applyAlignment="1">
      <alignment horizontal="center"/>
    </xf>
    <xf numFmtId="0" fontId="8" fillId="4" borderId="6" xfId="1" applyFont="1" applyFill="1" applyBorder="1"/>
    <xf numFmtId="4" fontId="8" fillId="3" borderId="6" xfId="1" applyNumberFormat="1" applyFont="1" applyFill="1" applyBorder="1"/>
    <xf numFmtId="4" fontId="8" fillId="4" borderId="6" xfId="1" applyNumberFormat="1" applyFont="1" applyFill="1" applyBorder="1"/>
    <xf numFmtId="0" fontId="8" fillId="4" borderId="7" xfId="1" applyNumberFormat="1" applyFont="1" applyFill="1" applyBorder="1" applyAlignment="1">
      <alignment horizontal="center"/>
    </xf>
    <xf numFmtId="0" fontId="8" fillId="4" borderId="7" xfId="1" applyFont="1" applyFill="1" applyBorder="1"/>
    <xf numFmtId="4" fontId="8" fillId="3" borderId="7" xfId="1" applyNumberFormat="1" applyFont="1" applyFill="1" applyBorder="1"/>
    <xf numFmtId="4" fontId="8" fillId="4" borderId="7" xfId="1" applyNumberFormat="1" applyFont="1" applyFill="1" applyBorder="1"/>
    <xf numFmtId="0" fontId="8" fillId="4" borderId="7" xfId="1" applyFont="1" applyFill="1" applyBorder="1" applyAlignment="1">
      <alignment wrapText="1"/>
    </xf>
    <xf numFmtId="0" fontId="8" fillId="4" borderId="8" xfId="1" applyNumberFormat="1" applyFont="1" applyFill="1" applyBorder="1" applyAlignment="1">
      <alignment horizontal="center"/>
    </xf>
    <xf numFmtId="4" fontId="8" fillId="4" borderId="8" xfId="1" applyNumberFormat="1" applyFont="1" applyFill="1" applyBorder="1"/>
    <xf numFmtId="0" fontId="6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vertical="center"/>
    </xf>
    <xf numFmtId="4" fontId="4" fillId="5" borderId="4" xfId="1" applyNumberFormat="1" applyFont="1" applyFill="1" applyBorder="1"/>
    <xf numFmtId="0" fontId="8" fillId="4" borderId="7" xfId="0" applyNumberFormat="1" applyFont="1" applyFill="1" applyBorder="1" applyAlignment="1">
      <alignment horizontal="center"/>
    </xf>
    <xf numFmtId="0" fontId="8" fillId="4" borderId="6" xfId="0" applyFont="1" applyFill="1" applyBorder="1"/>
    <xf numFmtId="4" fontId="8" fillId="3" borderId="7" xfId="0" applyNumberFormat="1" applyFont="1" applyFill="1" applyBorder="1"/>
    <xf numFmtId="4" fontId="8" fillId="4" borderId="7" xfId="0" applyNumberFormat="1" applyFont="1" applyFill="1" applyBorder="1"/>
    <xf numFmtId="4" fontId="8" fillId="4" borderId="6" xfId="0" applyNumberFormat="1" applyFont="1" applyFill="1" applyBorder="1"/>
    <xf numFmtId="0" fontId="8" fillId="4" borderId="7" xfId="0" applyFont="1" applyFill="1" applyBorder="1"/>
    <xf numFmtId="4" fontId="10" fillId="4" borderId="7" xfId="2" quotePrefix="1" applyNumberFormat="1" applyFont="1" applyFill="1" applyBorder="1" applyAlignment="1" applyProtection="1"/>
    <xf numFmtId="4" fontId="8" fillId="2" borderId="7" xfId="1" applyNumberFormat="1" applyFont="1" applyFill="1" applyBorder="1"/>
    <xf numFmtId="4" fontId="8" fillId="4" borderId="9" xfId="1" applyNumberFormat="1" applyFont="1" applyFill="1" applyBorder="1"/>
    <xf numFmtId="0" fontId="8" fillId="4" borderId="9" xfId="1" applyNumberFormat="1" applyFont="1" applyFill="1" applyBorder="1" applyAlignment="1">
      <alignment horizontal="center"/>
    </xf>
    <xf numFmtId="0" fontId="8" fillId="4" borderId="9" xfId="1" applyFont="1" applyFill="1" applyBorder="1"/>
    <xf numFmtId="4" fontId="8" fillId="0" borderId="7" xfId="1" applyNumberFormat="1" applyFont="1" applyFill="1" applyBorder="1"/>
    <xf numFmtId="4" fontId="8" fillId="2" borderId="6" xfId="1" applyNumberFormat="1" applyFont="1" applyFill="1" applyBorder="1"/>
    <xf numFmtId="4" fontId="10" fillId="4" borderId="6" xfId="2" quotePrefix="1" applyNumberFormat="1" applyFont="1" applyFill="1" applyBorder="1" applyAlignment="1" applyProtection="1"/>
    <xf numFmtId="0" fontId="8" fillId="3" borderId="9" xfId="1" applyFont="1" applyFill="1" applyBorder="1"/>
    <xf numFmtId="0" fontId="8" fillId="4" borderId="6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0" fontId="8" fillId="4" borderId="10" xfId="0" applyNumberFormat="1" applyFont="1" applyFill="1" applyBorder="1" applyAlignment="1">
      <alignment horizontal="center"/>
    </xf>
    <xf numFmtId="164" fontId="4" fillId="5" borderId="4" xfId="1" applyNumberFormat="1" applyFont="1" applyFill="1" applyBorder="1"/>
    <xf numFmtId="4" fontId="8" fillId="3" borderId="11" xfId="1" applyNumberFormat="1" applyFont="1" applyFill="1" applyBorder="1"/>
    <xf numFmtId="4" fontId="6" fillId="3" borderId="12" xfId="1" applyNumberFormat="1" applyFont="1" applyFill="1" applyBorder="1" applyAlignment="1">
      <alignment horizontal="left" vertical="center"/>
    </xf>
    <xf numFmtId="4" fontId="6" fillId="3" borderId="13" xfId="1" applyNumberFormat="1" applyFont="1" applyFill="1" applyBorder="1" applyAlignment="1">
      <alignment horizontal="left" vertical="center"/>
    </xf>
    <xf numFmtId="4" fontId="11" fillId="6" borderId="14" xfId="1" applyNumberFormat="1" applyFont="1" applyFill="1" applyBorder="1"/>
    <xf numFmtId="4" fontId="6" fillId="3" borderId="4" xfId="1" applyNumberFormat="1" applyFont="1" applyFill="1" applyBorder="1" applyAlignment="1">
      <alignment horizontal="right" vertical="center"/>
    </xf>
    <xf numFmtId="0" fontId="12" fillId="6" borderId="0" xfId="1" applyFont="1" applyFill="1" applyBorder="1"/>
    <xf numFmtId="0" fontId="3" fillId="3" borderId="0" xfId="1" applyFont="1" applyFill="1"/>
    <xf numFmtId="4" fontId="3" fillId="0" borderId="0" xfId="1" applyNumberFormat="1" applyFont="1" applyBorder="1"/>
    <xf numFmtId="0" fontId="3" fillId="0" borderId="0" xfId="1" applyFont="1" applyAlignment="1">
      <alignment horizontal="center"/>
    </xf>
    <xf numFmtId="4" fontId="3" fillId="0" borderId="0" xfId="1" applyNumberFormat="1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V/05.%20Fundraising/Foundations/AshaNet/From_Yash/Asha_Appendix_1_Education/Q.%2028%20-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shavant\Documents\YS\Current\Accounts\Budget\BUDGET\3.%202017_18_KSV_Budge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t budget"/>
      <sheetName val="Staff Salary "/>
      <sheetName val="Projected Expenses"/>
      <sheetName val="Projected Incomes"/>
    </sheetNames>
    <definedNames>
      <definedName name="H38_" sheetId="2"/>
    </definedNames>
    <sheetDataSet>
      <sheetData sheetId="0"/>
      <sheetData sheetId="1">
        <row r="5">
          <cell r="G5">
            <v>1707900</v>
          </cell>
        </row>
        <row r="9">
          <cell r="G9">
            <v>522000</v>
          </cell>
        </row>
      </sheetData>
      <sheetData sheetId="2">
        <row r="33">
          <cell r="H33">
            <v>10000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0_11 (2)"/>
      <sheetName val="Budget 2010_11"/>
      <sheetName val="workings Exp 2012-13"/>
      <sheetName val="As per Audit report"/>
      <sheetName val="Abstract"/>
      <sheetName val="Proposed budget"/>
      <sheetName val="Projected Expenses"/>
      <sheetName val="Projected Incomes"/>
      <sheetName val="Rough calculation"/>
      <sheetName val="Staff Salary Budget"/>
      <sheetName val="Communication"/>
      <sheetName val="Music Class"/>
      <sheetName val="Music Guruj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workbookViewId="0">
      <selection activeCell="B10" sqref="B10"/>
    </sheetView>
  </sheetViews>
  <sheetFormatPr defaultColWidth="0" defaultRowHeight="0" zeroHeight="1"/>
  <cols>
    <col min="1" max="1" width="6.85546875" style="56" customWidth="1"/>
    <col min="2" max="2" width="50.7109375" style="3" customWidth="1"/>
    <col min="3" max="3" width="10.85546875" style="54" hidden="1" customWidth="1"/>
    <col min="4" max="8" width="18.7109375" style="57" customWidth="1"/>
    <col min="9" max="10" width="18.5703125" style="55" hidden="1" customWidth="1"/>
    <col min="11" max="11" width="26.7109375" style="3" customWidth="1"/>
    <col min="12" max="20" width="0" style="3" hidden="1" customWidth="1"/>
    <col min="21" max="16384" width="9.140625" style="3" hidden="1"/>
  </cols>
  <sheetData>
    <row r="1" spans="1:11" ht="37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25" customHeight="1" thickBot="1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8">
        <f>H150</f>
        <v>13000000</v>
      </c>
    </row>
    <row r="3" spans="1:11" s="14" customFormat="1" ht="30" customHeight="1" thickBot="1">
      <c r="A3" s="10" t="s">
        <v>10</v>
      </c>
      <c r="B3" s="11" t="s">
        <v>11</v>
      </c>
      <c r="C3" s="12" t="e">
        <f t="shared" ref="C3:I3" si="0">SUM(C4:C23)</f>
        <v>#NAME?</v>
      </c>
      <c r="D3" s="13">
        <f t="shared" ref="D3:E23" si="1">G3/255</f>
        <v>637.25490196078408</v>
      </c>
      <c r="E3" s="13">
        <f t="shared" si="1"/>
        <v>7647.0588235294117</v>
      </c>
      <c r="F3" s="13">
        <f t="shared" si="0"/>
        <v>5416.6666666666642</v>
      </c>
      <c r="G3" s="13">
        <f t="shared" si="0"/>
        <v>162499.99999999994</v>
      </c>
      <c r="H3" s="13">
        <f t="shared" si="0"/>
        <v>1950000</v>
      </c>
      <c r="I3" s="12">
        <f t="shared" si="0"/>
        <v>2184000</v>
      </c>
      <c r="J3" s="12">
        <f>SUM(J4:J22)</f>
        <v>0</v>
      </c>
      <c r="K3" s="13" t="s">
        <v>12</v>
      </c>
    </row>
    <row r="4" spans="1:11" ht="15">
      <c r="A4" s="15">
        <v>1</v>
      </c>
      <c r="B4" s="16" t="s">
        <v>13</v>
      </c>
      <c r="C4" s="17">
        <f t="shared" ref="C4:C23" si="2">F4/270</f>
        <v>13.064197530864199</v>
      </c>
      <c r="D4" s="18">
        <f t="shared" si="1"/>
        <v>414.98039215686276</v>
      </c>
      <c r="E4" s="18">
        <f t="shared" si="1"/>
        <v>4979.7647058823532</v>
      </c>
      <c r="F4" s="18">
        <f t="shared" ref="F4:F23" si="3">G4/30</f>
        <v>3527.3333333333335</v>
      </c>
      <c r="G4" s="18">
        <f t="shared" ref="G4:G23" si="4">H4/12</f>
        <v>105820</v>
      </c>
      <c r="H4" s="18">
        <v>1269840</v>
      </c>
      <c r="I4" s="18">
        <f t="shared" ref="I4:I23" si="5">(H4*12%)+H4</f>
        <v>1422220.8</v>
      </c>
      <c r="J4" s="18"/>
      <c r="K4" s="18"/>
    </row>
    <row r="5" spans="1:11" ht="15">
      <c r="A5" s="19">
        <v>2</v>
      </c>
      <c r="B5" s="20" t="s">
        <v>14</v>
      </c>
      <c r="C5" s="21">
        <f t="shared" si="2"/>
        <v>1.5432098765432098</v>
      </c>
      <c r="D5" s="22">
        <f t="shared" si="1"/>
        <v>49.019607843137258</v>
      </c>
      <c r="E5" s="22">
        <f t="shared" si="1"/>
        <v>588.23529411764707</v>
      </c>
      <c r="F5" s="22">
        <f t="shared" si="3"/>
        <v>416.66666666666669</v>
      </c>
      <c r="G5" s="22">
        <f t="shared" si="4"/>
        <v>12500</v>
      </c>
      <c r="H5" s="22">
        <v>150000</v>
      </c>
      <c r="I5" s="22">
        <f t="shared" si="5"/>
        <v>168000</v>
      </c>
      <c r="J5" s="22"/>
      <c r="K5" s="22"/>
    </row>
    <row r="6" spans="1:11" ht="15">
      <c r="A6" s="19">
        <v>3</v>
      </c>
      <c r="B6" s="20" t="s">
        <v>15</v>
      </c>
      <c r="C6" s="21">
        <f t="shared" si="2"/>
        <v>1.0288065843621399</v>
      </c>
      <c r="D6" s="22">
        <f t="shared" si="1"/>
        <v>32.679738562091508</v>
      </c>
      <c r="E6" s="22">
        <f t="shared" si="1"/>
        <v>392.15686274509807</v>
      </c>
      <c r="F6" s="22">
        <f t="shared" si="3"/>
        <v>277.77777777777777</v>
      </c>
      <c r="G6" s="22">
        <f t="shared" si="4"/>
        <v>8333.3333333333339</v>
      </c>
      <c r="H6" s="22">
        <v>100000</v>
      </c>
      <c r="I6" s="22">
        <f t="shared" si="5"/>
        <v>112000</v>
      </c>
      <c r="J6" s="22"/>
      <c r="K6" s="22"/>
    </row>
    <row r="7" spans="1:11" ht="15">
      <c r="A7" s="19">
        <v>4</v>
      </c>
      <c r="B7" s="20" t="s">
        <v>16</v>
      </c>
      <c r="C7" s="21">
        <f t="shared" si="2"/>
        <v>1.0288065843621399</v>
      </c>
      <c r="D7" s="22">
        <f t="shared" si="1"/>
        <v>32.679738562091508</v>
      </c>
      <c r="E7" s="22">
        <f t="shared" si="1"/>
        <v>392.15686274509807</v>
      </c>
      <c r="F7" s="22">
        <f t="shared" si="3"/>
        <v>277.77777777777777</v>
      </c>
      <c r="G7" s="22">
        <f t="shared" si="4"/>
        <v>8333.3333333333339</v>
      </c>
      <c r="H7" s="22">
        <v>100000</v>
      </c>
      <c r="I7" s="22">
        <f t="shared" si="5"/>
        <v>112000</v>
      </c>
      <c r="J7" s="22"/>
      <c r="K7" s="22"/>
    </row>
    <row r="8" spans="1:11" ht="15">
      <c r="A8" s="19">
        <v>5</v>
      </c>
      <c r="B8" s="20" t="s">
        <v>17</v>
      </c>
      <c r="C8" s="21" t="e">
        <f>'[1]Projected Expenses'!H33+'[1]Projected Expenses'!H38_</f>
        <v>#NAME?</v>
      </c>
      <c r="D8" s="22">
        <f t="shared" si="1"/>
        <v>32.679738562091508</v>
      </c>
      <c r="E8" s="22">
        <f t="shared" si="1"/>
        <v>392.15686274509807</v>
      </c>
      <c r="F8" s="22">
        <f t="shared" si="3"/>
        <v>277.77777777777777</v>
      </c>
      <c r="G8" s="22">
        <f t="shared" si="4"/>
        <v>8333.3333333333339</v>
      </c>
      <c r="H8" s="22">
        <v>100000</v>
      </c>
      <c r="I8" s="22">
        <f t="shared" si="5"/>
        <v>112000</v>
      </c>
      <c r="J8" s="22"/>
      <c r="K8" s="22"/>
    </row>
    <row r="9" spans="1:11" ht="15">
      <c r="A9" s="19">
        <v>6</v>
      </c>
      <c r="B9" s="20" t="s">
        <v>18</v>
      </c>
      <c r="C9" s="21">
        <f t="shared" si="2"/>
        <v>0.51440329218106995</v>
      </c>
      <c r="D9" s="22">
        <f t="shared" si="1"/>
        <v>16.339869281045754</v>
      </c>
      <c r="E9" s="22">
        <f t="shared" si="1"/>
        <v>196.07843137254903</v>
      </c>
      <c r="F9" s="22">
        <f t="shared" si="3"/>
        <v>138.88888888888889</v>
      </c>
      <c r="G9" s="22">
        <f t="shared" si="4"/>
        <v>4166.666666666667</v>
      </c>
      <c r="H9" s="22">
        <v>50000</v>
      </c>
      <c r="I9" s="22">
        <f t="shared" si="5"/>
        <v>56000</v>
      </c>
      <c r="J9" s="22"/>
      <c r="K9" s="22" t="s">
        <v>19</v>
      </c>
    </row>
    <row r="10" spans="1:11" ht="15">
      <c r="A10" s="19">
        <v>7</v>
      </c>
      <c r="B10" s="20" t="s">
        <v>20</v>
      </c>
      <c r="C10" s="21">
        <f t="shared" si="2"/>
        <v>0.30864197530864196</v>
      </c>
      <c r="D10" s="22">
        <f t="shared" si="1"/>
        <v>9.8039215686274517</v>
      </c>
      <c r="E10" s="22">
        <f t="shared" si="1"/>
        <v>117.64705882352941</v>
      </c>
      <c r="F10" s="22">
        <f t="shared" si="3"/>
        <v>83.333333333333329</v>
      </c>
      <c r="G10" s="22">
        <f t="shared" si="4"/>
        <v>2500</v>
      </c>
      <c r="H10" s="22">
        <v>30000</v>
      </c>
      <c r="I10" s="22">
        <f t="shared" si="5"/>
        <v>33600</v>
      </c>
      <c r="J10" s="22"/>
      <c r="K10" s="22"/>
    </row>
    <row r="11" spans="1:11" ht="15">
      <c r="A11" s="19">
        <v>8</v>
      </c>
      <c r="B11" s="20" t="s">
        <v>21</v>
      </c>
      <c r="C11" s="21">
        <f t="shared" si="2"/>
        <v>0.20576131687242799</v>
      </c>
      <c r="D11" s="22">
        <f t="shared" si="1"/>
        <v>6.5359477124183005</v>
      </c>
      <c r="E11" s="22">
        <f t="shared" si="1"/>
        <v>78.431372549019613</v>
      </c>
      <c r="F11" s="22">
        <f t="shared" si="3"/>
        <v>55.555555555555557</v>
      </c>
      <c r="G11" s="22">
        <f t="shared" si="4"/>
        <v>1666.6666666666667</v>
      </c>
      <c r="H11" s="22">
        <v>20000</v>
      </c>
      <c r="I11" s="22">
        <f t="shared" si="5"/>
        <v>22400</v>
      </c>
      <c r="J11" s="22"/>
      <c r="K11" s="22"/>
    </row>
    <row r="12" spans="1:11" ht="15">
      <c r="A12" s="19">
        <v>9</v>
      </c>
      <c r="B12" s="20" t="s">
        <v>22</v>
      </c>
      <c r="C12" s="21">
        <f t="shared" si="2"/>
        <v>0.20576131687242799</v>
      </c>
      <c r="D12" s="22">
        <f t="shared" si="1"/>
        <v>6.5359477124183005</v>
      </c>
      <c r="E12" s="22">
        <f t="shared" si="1"/>
        <v>78.431372549019613</v>
      </c>
      <c r="F12" s="22">
        <f t="shared" si="3"/>
        <v>55.555555555555557</v>
      </c>
      <c r="G12" s="22">
        <f t="shared" si="4"/>
        <v>1666.6666666666667</v>
      </c>
      <c r="H12" s="22">
        <v>20000</v>
      </c>
      <c r="I12" s="22">
        <f t="shared" si="5"/>
        <v>22400</v>
      </c>
      <c r="J12" s="22"/>
      <c r="K12" s="22"/>
    </row>
    <row r="13" spans="1:11" ht="15">
      <c r="A13" s="19">
        <v>10</v>
      </c>
      <c r="B13" s="20" t="s">
        <v>23</v>
      </c>
      <c r="C13" s="21">
        <f t="shared" si="2"/>
        <v>0.20576131687242799</v>
      </c>
      <c r="D13" s="22">
        <f t="shared" si="1"/>
        <v>6.5359477124183005</v>
      </c>
      <c r="E13" s="22">
        <f t="shared" si="1"/>
        <v>78.431372549019613</v>
      </c>
      <c r="F13" s="22">
        <f t="shared" si="3"/>
        <v>55.555555555555557</v>
      </c>
      <c r="G13" s="22">
        <f t="shared" si="4"/>
        <v>1666.6666666666667</v>
      </c>
      <c r="H13" s="22">
        <v>20000</v>
      </c>
      <c r="I13" s="22">
        <f t="shared" si="5"/>
        <v>22400</v>
      </c>
      <c r="J13" s="22"/>
      <c r="K13" s="22"/>
    </row>
    <row r="14" spans="1:11" ht="15">
      <c r="A14" s="19">
        <v>11</v>
      </c>
      <c r="B14" s="20" t="s">
        <v>24</v>
      </c>
      <c r="C14" s="21">
        <f t="shared" si="2"/>
        <v>0.20576131687242799</v>
      </c>
      <c r="D14" s="22">
        <f t="shared" si="1"/>
        <v>6.5359477124183005</v>
      </c>
      <c r="E14" s="22">
        <f t="shared" si="1"/>
        <v>78.431372549019613</v>
      </c>
      <c r="F14" s="22">
        <f t="shared" si="3"/>
        <v>55.555555555555557</v>
      </c>
      <c r="G14" s="22">
        <f t="shared" si="4"/>
        <v>1666.6666666666667</v>
      </c>
      <c r="H14" s="22">
        <v>20000</v>
      </c>
      <c r="I14" s="22">
        <f t="shared" si="5"/>
        <v>22400</v>
      </c>
      <c r="J14" s="22"/>
      <c r="K14" s="22"/>
    </row>
    <row r="15" spans="1:11" ht="15">
      <c r="A15" s="19">
        <v>12</v>
      </c>
      <c r="B15" s="20" t="s">
        <v>25</v>
      </c>
      <c r="C15" s="21">
        <f t="shared" si="2"/>
        <v>0.20576131687242799</v>
      </c>
      <c r="D15" s="22">
        <f t="shared" si="1"/>
        <v>6.5359477124183005</v>
      </c>
      <c r="E15" s="22">
        <f t="shared" si="1"/>
        <v>78.431372549019613</v>
      </c>
      <c r="F15" s="22">
        <f t="shared" si="3"/>
        <v>55.555555555555557</v>
      </c>
      <c r="G15" s="22">
        <f t="shared" si="4"/>
        <v>1666.6666666666667</v>
      </c>
      <c r="H15" s="22">
        <v>20000</v>
      </c>
      <c r="I15" s="22">
        <f t="shared" si="5"/>
        <v>22400</v>
      </c>
      <c r="J15" s="22"/>
      <c r="K15" s="22"/>
    </row>
    <row r="16" spans="1:11" ht="15">
      <c r="A16" s="19">
        <v>13</v>
      </c>
      <c r="B16" s="20" t="s">
        <v>26</v>
      </c>
      <c r="C16" s="21">
        <f t="shared" si="2"/>
        <v>0.15432098765432098</v>
      </c>
      <c r="D16" s="22">
        <f t="shared" si="1"/>
        <v>4.9019607843137258</v>
      </c>
      <c r="E16" s="22">
        <f t="shared" si="1"/>
        <v>58.823529411764703</v>
      </c>
      <c r="F16" s="22">
        <f t="shared" si="3"/>
        <v>41.666666666666664</v>
      </c>
      <c r="G16" s="22">
        <f t="shared" si="4"/>
        <v>1250</v>
      </c>
      <c r="H16" s="22">
        <v>15000</v>
      </c>
      <c r="I16" s="22">
        <f t="shared" si="5"/>
        <v>16800</v>
      </c>
      <c r="J16" s="22"/>
      <c r="K16" s="22"/>
    </row>
    <row r="17" spans="1:11" ht="15">
      <c r="A17" s="19">
        <v>14</v>
      </c>
      <c r="B17" s="23" t="s">
        <v>27</v>
      </c>
      <c r="C17" s="21">
        <f t="shared" si="2"/>
        <v>0.102880658436214</v>
      </c>
      <c r="D17" s="22">
        <f t="shared" si="1"/>
        <v>3.2679738562091503</v>
      </c>
      <c r="E17" s="22">
        <f t="shared" si="1"/>
        <v>39.215686274509807</v>
      </c>
      <c r="F17" s="22">
        <f t="shared" si="3"/>
        <v>27.777777777777779</v>
      </c>
      <c r="G17" s="22">
        <f t="shared" si="4"/>
        <v>833.33333333333337</v>
      </c>
      <c r="H17" s="22">
        <v>10000</v>
      </c>
      <c r="I17" s="22">
        <f t="shared" si="5"/>
        <v>11200</v>
      </c>
      <c r="J17" s="22"/>
      <c r="K17" s="22"/>
    </row>
    <row r="18" spans="1:11" ht="15">
      <c r="A18" s="19">
        <v>15</v>
      </c>
      <c r="B18" s="20" t="s">
        <v>28</v>
      </c>
      <c r="C18" s="21">
        <f t="shared" si="2"/>
        <v>5.1440329218106998E-2</v>
      </c>
      <c r="D18" s="22">
        <f t="shared" si="1"/>
        <v>1.6339869281045751</v>
      </c>
      <c r="E18" s="22">
        <f t="shared" si="1"/>
        <v>19.607843137254903</v>
      </c>
      <c r="F18" s="22">
        <f t="shared" si="3"/>
        <v>13.888888888888889</v>
      </c>
      <c r="G18" s="22">
        <f t="shared" si="4"/>
        <v>416.66666666666669</v>
      </c>
      <c r="H18" s="22">
        <v>5000</v>
      </c>
      <c r="I18" s="22">
        <f t="shared" si="5"/>
        <v>5600</v>
      </c>
      <c r="J18" s="22"/>
      <c r="K18" s="22"/>
    </row>
    <row r="19" spans="1:11" ht="15">
      <c r="A19" s="19">
        <v>16</v>
      </c>
      <c r="B19" s="20" t="s">
        <v>29</v>
      </c>
      <c r="C19" s="21">
        <f t="shared" si="2"/>
        <v>5.1440329218106998E-2</v>
      </c>
      <c r="D19" s="22">
        <f t="shared" si="1"/>
        <v>1.6339869281045751</v>
      </c>
      <c r="E19" s="22">
        <f t="shared" si="1"/>
        <v>19.607843137254903</v>
      </c>
      <c r="F19" s="22">
        <f t="shared" si="3"/>
        <v>13.888888888888889</v>
      </c>
      <c r="G19" s="22">
        <f t="shared" si="4"/>
        <v>416.66666666666669</v>
      </c>
      <c r="H19" s="22">
        <v>5000</v>
      </c>
      <c r="I19" s="22">
        <f t="shared" si="5"/>
        <v>5600</v>
      </c>
      <c r="J19" s="22"/>
      <c r="K19" s="22"/>
    </row>
    <row r="20" spans="1:11" ht="15">
      <c r="A20" s="19">
        <v>17</v>
      </c>
      <c r="B20" s="20" t="s">
        <v>30</v>
      </c>
      <c r="C20" s="21">
        <f t="shared" si="2"/>
        <v>2.256172839506173E-2</v>
      </c>
      <c r="D20" s="22">
        <f t="shared" si="1"/>
        <v>0.71666666666666667</v>
      </c>
      <c r="E20" s="22">
        <f t="shared" si="1"/>
        <v>8.6</v>
      </c>
      <c r="F20" s="22">
        <f t="shared" si="3"/>
        <v>6.0916666666666668</v>
      </c>
      <c r="G20" s="22">
        <f t="shared" si="4"/>
        <v>182.75</v>
      </c>
      <c r="H20" s="22">
        <v>2193</v>
      </c>
      <c r="I20" s="22">
        <f t="shared" si="5"/>
        <v>2456.16</v>
      </c>
      <c r="J20" s="22"/>
      <c r="K20" s="22"/>
    </row>
    <row r="21" spans="1:11" ht="15">
      <c r="A21" s="19">
        <v>18</v>
      </c>
      <c r="B21" s="20" t="s">
        <v>31</v>
      </c>
      <c r="C21" s="21">
        <f t="shared" si="2"/>
        <v>2.0576131687242798E-2</v>
      </c>
      <c r="D21" s="22">
        <f t="shared" si="1"/>
        <v>0.65359477124183007</v>
      </c>
      <c r="E21" s="22">
        <f t="shared" si="1"/>
        <v>7.8431372549019605</v>
      </c>
      <c r="F21" s="22">
        <f t="shared" si="3"/>
        <v>5.5555555555555554</v>
      </c>
      <c r="G21" s="22">
        <f t="shared" si="4"/>
        <v>166.66666666666666</v>
      </c>
      <c r="H21" s="22">
        <v>2000</v>
      </c>
      <c r="I21" s="22">
        <f t="shared" si="5"/>
        <v>2240</v>
      </c>
      <c r="J21" s="22"/>
      <c r="K21" s="22"/>
    </row>
    <row r="22" spans="1:11" ht="15">
      <c r="A22" s="19">
        <v>19</v>
      </c>
      <c r="B22" s="20" t="s">
        <v>32</v>
      </c>
      <c r="C22" s="21">
        <f t="shared" si="2"/>
        <v>1.0288065843621399E-2</v>
      </c>
      <c r="D22" s="22">
        <f t="shared" si="1"/>
        <v>0.32679738562091504</v>
      </c>
      <c r="E22" s="22">
        <f t="shared" si="1"/>
        <v>3.9215686274509802</v>
      </c>
      <c r="F22" s="22">
        <f t="shared" si="3"/>
        <v>2.7777777777777777</v>
      </c>
      <c r="G22" s="22">
        <f t="shared" si="4"/>
        <v>83.333333333333329</v>
      </c>
      <c r="H22" s="22">
        <v>1000</v>
      </c>
      <c r="I22" s="22">
        <f t="shared" si="5"/>
        <v>1120</v>
      </c>
      <c r="J22" s="22"/>
      <c r="K22" s="22"/>
    </row>
    <row r="23" spans="1:11" ht="15">
      <c r="A23" s="19">
        <v>20</v>
      </c>
      <c r="B23" s="20" t="s">
        <v>33</v>
      </c>
      <c r="C23" s="21">
        <f t="shared" si="2"/>
        <v>0.1025411522633745</v>
      </c>
      <c r="D23" s="22">
        <f t="shared" si="1"/>
        <v>3.2571895424836601</v>
      </c>
      <c r="E23" s="22">
        <f t="shared" si="1"/>
        <v>39.086274509803921</v>
      </c>
      <c r="F23" s="22">
        <f t="shared" si="3"/>
        <v>27.686111111111114</v>
      </c>
      <c r="G23" s="22">
        <f t="shared" si="4"/>
        <v>830.58333333333337</v>
      </c>
      <c r="H23" s="22">
        <v>9967</v>
      </c>
      <c r="I23" s="22">
        <f t="shared" si="5"/>
        <v>11163.04</v>
      </c>
      <c r="J23" s="22"/>
      <c r="K23" s="22"/>
    </row>
    <row r="24" spans="1:11" ht="15.75" thickBot="1">
      <c r="A24" s="24"/>
      <c r="B24" s="24"/>
      <c r="C24" s="24"/>
      <c r="D24" s="24"/>
      <c r="E24" s="24"/>
      <c r="F24" s="24"/>
      <c r="G24" s="24"/>
      <c r="H24" s="24"/>
      <c r="I24" s="25"/>
      <c r="J24" s="25"/>
      <c r="K24" s="25"/>
    </row>
    <row r="25" spans="1:11" s="14" customFormat="1" ht="30" customHeight="1" thickBot="1">
      <c r="A25" s="26" t="s">
        <v>34</v>
      </c>
      <c r="B25" s="27" t="s">
        <v>35</v>
      </c>
      <c r="C25" s="12">
        <f t="shared" ref="C25:H25" si="6">SUM(C26:C41)</f>
        <v>20.061728395061721</v>
      </c>
      <c r="D25" s="13">
        <f>G25/255</f>
        <v>637.25490196078431</v>
      </c>
      <c r="E25" s="13">
        <f>H25/255</f>
        <v>7647.0588235294117</v>
      </c>
      <c r="F25" s="13">
        <f t="shared" si="6"/>
        <v>5416.666666666667</v>
      </c>
      <c r="G25" s="13">
        <f t="shared" si="6"/>
        <v>162500</v>
      </c>
      <c r="H25" s="13">
        <f t="shared" si="6"/>
        <v>1950000</v>
      </c>
      <c r="I25" s="28">
        <f>SUM(I26:I37)</f>
        <v>0</v>
      </c>
      <c r="J25" s="28">
        <f>SUM(J26:J37)</f>
        <v>0</v>
      </c>
      <c r="K25" s="13"/>
    </row>
    <row r="26" spans="1:11" ht="15">
      <c r="A26" s="15">
        <v>1</v>
      </c>
      <c r="B26" s="16" t="s">
        <v>36</v>
      </c>
      <c r="C26" s="17">
        <f t="shared" ref="C26:C40" si="7">F26/270</f>
        <v>17.570987654320987</v>
      </c>
      <c r="D26" s="18">
        <f t="shared" ref="D26:E40" si="8">G26/255</f>
        <v>558.13725490196077</v>
      </c>
      <c r="E26" s="18">
        <f t="shared" si="8"/>
        <v>6697.6470588235297</v>
      </c>
      <c r="F26" s="18">
        <f t="shared" ref="F26:F40" si="9">G26/30</f>
        <v>4744.166666666667</v>
      </c>
      <c r="G26" s="18">
        <f t="shared" ref="G26:G40" si="10">H26/12</f>
        <v>142325</v>
      </c>
      <c r="H26" s="18">
        <f>'[1]Staff Salary '!G5</f>
        <v>1707900</v>
      </c>
      <c r="I26" s="18"/>
      <c r="J26" s="18"/>
      <c r="K26" s="18"/>
    </row>
    <row r="27" spans="1:11" ht="15">
      <c r="A27" s="29">
        <v>2</v>
      </c>
      <c r="B27" s="30" t="s">
        <v>37</v>
      </c>
      <c r="C27" s="31">
        <f t="shared" si="7"/>
        <v>0.82304526748971196</v>
      </c>
      <c r="D27" s="32">
        <f t="shared" si="8"/>
        <v>26.143790849673202</v>
      </c>
      <c r="E27" s="32">
        <f t="shared" si="8"/>
        <v>313.72549019607845</v>
      </c>
      <c r="F27" s="32">
        <f t="shared" si="9"/>
        <v>222.22222222222223</v>
      </c>
      <c r="G27" s="32">
        <f t="shared" si="10"/>
        <v>6666.666666666667</v>
      </c>
      <c r="H27" s="33">
        <v>80000</v>
      </c>
      <c r="I27" s="32"/>
      <c r="J27" s="32"/>
      <c r="K27" s="33"/>
    </row>
    <row r="28" spans="1:11" ht="15">
      <c r="A28" s="29">
        <v>3</v>
      </c>
      <c r="B28" s="34" t="s">
        <v>38</v>
      </c>
      <c r="C28" s="31">
        <f t="shared" si="7"/>
        <v>0.25720164609053497</v>
      </c>
      <c r="D28" s="32">
        <f t="shared" si="8"/>
        <v>8.169934640522877</v>
      </c>
      <c r="E28" s="32">
        <f t="shared" si="8"/>
        <v>98.039215686274517</v>
      </c>
      <c r="F28" s="32">
        <f t="shared" si="9"/>
        <v>69.444444444444443</v>
      </c>
      <c r="G28" s="32">
        <f t="shared" si="10"/>
        <v>2083.3333333333335</v>
      </c>
      <c r="H28" s="33">
        <v>25000</v>
      </c>
      <c r="I28" s="32"/>
      <c r="J28" s="32"/>
      <c r="K28" s="32"/>
    </row>
    <row r="29" spans="1:11" ht="15">
      <c r="A29" s="29">
        <v>4</v>
      </c>
      <c r="B29" s="34" t="s">
        <v>39</v>
      </c>
      <c r="C29" s="31">
        <f t="shared" si="7"/>
        <v>0.41152263374485598</v>
      </c>
      <c r="D29" s="32">
        <f t="shared" si="8"/>
        <v>13.071895424836601</v>
      </c>
      <c r="E29" s="32">
        <f t="shared" si="8"/>
        <v>156.86274509803923</v>
      </c>
      <c r="F29" s="32">
        <f t="shared" si="9"/>
        <v>111.11111111111111</v>
      </c>
      <c r="G29" s="32">
        <f t="shared" si="10"/>
        <v>3333.3333333333335</v>
      </c>
      <c r="H29" s="32">
        <v>40000</v>
      </c>
      <c r="I29" s="32"/>
      <c r="J29" s="32"/>
      <c r="K29" s="32"/>
    </row>
    <row r="30" spans="1:11" ht="15">
      <c r="A30" s="29">
        <v>5</v>
      </c>
      <c r="B30" s="34" t="s">
        <v>40</v>
      </c>
      <c r="C30" s="31">
        <f t="shared" si="7"/>
        <v>0.20576131687242799</v>
      </c>
      <c r="D30" s="32">
        <f t="shared" si="8"/>
        <v>6.5359477124183005</v>
      </c>
      <c r="E30" s="32">
        <f t="shared" si="8"/>
        <v>78.431372549019613</v>
      </c>
      <c r="F30" s="32">
        <f t="shared" si="9"/>
        <v>55.555555555555557</v>
      </c>
      <c r="G30" s="32">
        <f t="shared" si="10"/>
        <v>1666.6666666666667</v>
      </c>
      <c r="H30" s="32">
        <v>20000</v>
      </c>
      <c r="I30" s="32"/>
      <c r="J30" s="32"/>
      <c r="K30" s="32"/>
    </row>
    <row r="31" spans="1:11" ht="15">
      <c r="A31" s="29">
        <v>6</v>
      </c>
      <c r="B31" s="34" t="s">
        <v>41</v>
      </c>
      <c r="C31" s="31">
        <f t="shared" si="7"/>
        <v>0.15432098765432098</v>
      </c>
      <c r="D31" s="32">
        <f t="shared" si="8"/>
        <v>4.9019607843137258</v>
      </c>
      <c r="E31" s="32">
        <f t="shared" si="8"/>
        <v>58.823529411764703</v>
      </c>
      <c r="F31" s="32">
        <f t="shared" si="9"/>
        <v>41.666666666666664</v>
      </c>
      <c r="G31" s="32">
        <f t="shared" si="10"/>
        <v>1250</v>
      </c>
      <c r="H31" s="32">
        <v>15000</v>
      </c>
      <c r="I31" s="32"/>
      <c r="J31" s="32"/>
      <c r="K31" s="35"/>
    </row>
    <row r="32" spans="1:11" ht="15">
      <c r="A32" s="29">
        <v>7</v>
      </c>
      <c r="B32" s="34" t="s">
        <v>42</v>
      </c>
      <c r="C32" s="31">
        <f t="shared" si="7"/>
        <v>5.1440329218106998E-2</v>
      </c>
      <c r="D32" s="32">
        <f t="shared" si="8"/>
        <v>1.6339869281045751</v>
      </c>
      <c r="E32" s="32">
        <f t="shared" si="8"/>
        <v>19.607843137254903</v>
      </c>
      <c r="F32" s="32">
        <f t="shared" si="9"/>
        <v>13.888888888888889</v>
      </c>
      <c r="G32" s="32">
        <f t="shared" si="10"/>
        <v>416.66666666666669</v>
      </c>
      <c r="H32" s="32">
        <v>5000</v>
      </c>
      <c r="I32" s="32"/>
      <c r="J32" s="32"/>
      <c r="K32" s="32"/>
    </row>
    <row r="33" spans="1:11" ht="15">
      <c r="A33" s="29">
        <v>8</v>
      </c>
      <c r="B33" s="34" t="s">
        <v>43</v>
      </c>
      <c r="C33" s="31">
        <f t="shared" si="7"/>
        <v>0.102880658436214</v>
      </c>
      <c r="D33" s="32">
        <f t="shared" si="8"/>
        <v>3.2679738562091503</v>
      </c>
      <c r="E33" s="32">
        <f t="shared" si="8"/>
        <v>39.215686274509807</v>
      </c>
      <c r="F33" s="32">
        <f t="shared" si="9"/>
        <v>27.777777777777779</v>
      </c>
      <c r="G33" s="32">
        <f t="shared" si="10"/>
        <v>833.33333333333337</v>
      </c>
      <c r="H33" s="32">
        <v>10000</v>
      </c>
      <c r="I33" s="32"/>
      <c r="J33" s="32"/>
      <c r="K33" s="32"/>
    </row>
    <row r="34" spans="1:11" ht="15">
      <c r="A34" s="29">
        <v>9</v>
      </c>
      <c r="B34" s="34" t="s">
        <v>44</v>
      </c>
      <c r="C34" s="31">
        <f t="shared" si="7"/>
        <v>0.102880658436214</v>
      </c>
      <c r="D34" s="32">
        <f t="shared" si="8"/>
        <v>3.2679738562091503</v>
      </c>
      <c r="E34" s="32">
        <f t="shared" si="8"/>
        <v>39.215686274509807</v>
      </c>
      <c r="F34" s="32">
        <f t="shared" si="9"/>
        <v>27.777777777777779</v>
      </c>
      <c r="G34" s="32">
        <f t="shared" si="10"/>
        <v>833.33333333333337</v>
      </c>
      <c r="H34" s="32">
        <v>10000</v>
      </c>
      <c r="I34" s="32"/>
      <c r="J34" s="32"/>
      <c r="K34" s="32"/>
    </row>
    <row r="35" spans="1:11" ht="15">
      <c r="A35" s="29">
        <v>10</v>
      </c>
      <c r="B35" s="34" t="s">
        <v>45</v>
      </c>
      <c r="C35" s="31">
        <f t="shared" si="7"/>
        <v>8.2304526748971193E-2</v>
      </c>
      <c r="D35" s="32">
        <f t="shared" si="8"/>
        <v>2.6143790849673203</v>
      </c>
      <c r="E35" s="32">
        <f t="shared" si="8"/>
        <v>31.372549019607842</v>
      </c>
      <c r="F35" s="32">
        <f t="shared" si="9"/>
        <v>22.222222222222221</v>
      </c>
      <c r="G35" s="32">
        <f t="shared" si="10"/>
        <v>666.66666666666663</v>
      </c>
      <c r="H35" s="32">
        <v>8000</v>
      </c>
      <c r="I35" s="32"/>
      <c r="J35" s="32"/>
      <c r="K35" s="32"/>
    </row>
    <row r="36" spans="1:11" ht="15">
      <c r="A36" s="29">
        <v>11</v>
      </c>
      <c r="B36" s="34" t="s">
        <v>46</v>
      </c>
      <c r="C36" s="31">
        <f t="shared" si="7"/>
        <v>0.102880658436214</v>
      </c>
      <c r="D36" s="32">
        <f t="shared" si="8"/>
        <v>3.2679738562091503</v>
      </c>
      <c r="E36" s="32">
        <f t="shared" si="8"/>
        <v>39.215686274509807</v>
      </c>
      <c r="F36" s="32">
        <f t="shared" si="9"/>
        <v>27.777777777777779</v>
      </c>
      <c r="G36" s="32">
        <f t="shared" si="10"/>
        <v>833.33333333333337</v>
      </c>
      <c r="H36" s="32">
        <v>10000</v>
      </c>
      <c r="I36" s="32"/>
      <c r="J36" s="32"/>
      <c r="K36" s="32"/>
    </row>
    <row r="37" spans="1:11" ht="15">
      <c r="A37" s="29">
        <v>12</v>
      </c>
      <c r="B37" s="34" t="s">
        <v>47</v>
      </c>
      <c r="C37" s="31">
        <f t="shared" si="7"/>
        <v>8.2304526748971193E-2</v>
      </c>
      <c r="D37" s="32">
        <f t="shared" si="8"/>
        <v>2.6143790849673203</v>
      </c>
      <c r="E37" s="32">
        <f t="shared" si="8"/>
        <v>31.372549019607842</v>
      </c>
      <c r="F37" s="32">
        <f t="shared" si="9"/>
        <v>22.222222222222221</v>
      </c>
      <c r="G37" s="32">
        <f t="shared" si="10"/>
        <v>666.66666666666663</v>
      </c>
      <c r="H37" s="32">
        <v>8000</v>
      </c>
      <c r="I37" s="32"/>
      <c r="J37" s="32"/>
      <c r="K37" s="32"/>
    </row>
    <row r="38" spans="1:11" ht="15">
      <c r="A38" s="29">
        <v>13</v>
      </c>
      <c r="B38" s="34" t="s">
        <v>48</v>
      </c>
      <c r="C38" s="31">
        <f t="shared" si="7"/>
        <v>5.1440329218106998E-2</v>
      </c>
      <c r="D38" s="32">
        <f t="shared" si="8"/>
        <v>1.6339869281045751</v>
      </c>
      <c r="E38" s="32">
        <f t="shared" si="8"/>
        <v>19.607843137254903</v>
      </c>
      <c r="F38" s="32">
        <f t="shared" si="9"/>
        <v>13.888888888888889</v>
      </c>
      <c r="G38" s="32">
        <f t="shared" si="10"/>
        <v>416.66666666666669</v>
      </c>
      <c r="H38" s="32">
        <v>5000</v>
      </c>
      <c r="I38" s="32"/>
      <c r="J38" s="32"/>
      <c r="K38" s="32"/>
    </row>
    <row r="39" spans="1:11" ht="15">
      <c r="A39" s="29">
        <v>14</v>
      </c>
      <c r="B39" s="34" t="s">
        <v>49</v>
      </c>
      <c r="C39" s="31">
        <f t="shared" si="7"/>
        <v>3.0864197530864199E-2</v>
      </c>
      <c r="D39" s="32">
        <f t="shared" si="8"/>
        <v>0.98039215686274506</v>
      </c>
      <c r="E39" s="32">
        <f t="shared" si="8"/>
        <v>11.764705882352942</v>
      </c>
      <c r="F39" s="32">
        <f t="shared" si="9"/>
        <v>8.3333333333333339</v>
      </c>
      <c r="G39" s="32">
        <f t="shared" si="10"/>
        <v>250</v>
      </c>
      <c r="H39" s="32">
        <v>3000</v>
      </c>
      <c r="I39" s="32"/>
      <c r="J39" s="32"/>
      <c r="K39" s="32"/>
    </row>
    <row r="40" spans="1:11" ht="15">
      <c r="A40" s="29">
        <v>15</v>
      </c>
      <c r="B40" s="34" t="s">
        <v>50</v>
      </c>
      <c r="C40" s="31">
        <f t="shared" si="7"/>
        <v>3.1893004115226338E-2</v>
      </c>
      <c r="D40" s="32">
        <f t="shared" si="8"/>
        <v>1.0130718954248366</v>
      </c>
      <c r="E40" s="32">
        <f t="shared" si="8"/>
        <v>12.156862745098039</v>
      </c>
      <c r="F40" s="32">
        <f t="shared" si="9"/>
        <v>8.6111111111111107</v>
      </c>
      <c r="G40" s="32">
        <f t="shared" si="10"/>
        <v>258.33333333333331</v>
      </c>
      <c r="H40" s="32">
        <v>3100</v>
      </c>
      <c r="I40" s="32"/>
      <c r="J40" s="32"/>
      <c r="K40" s="32"/>
    </row>
    <row r="41" spans="1:11" ht="15.75" thickBot="1">
      <c r="A41" s="19"/>
      <c r="B41" s="20"/>
      <c r="C41" s="22"/>
      <c r="D41" s="22"/>
      <c r="E41" s="22"/>
      <c r="F41" s="22"/>
      <c r="G41" s="22"/>
      <c r="H41" s="22"/>
      <c r="I41" s="22"/>
      <c r="J41" s="22"/>
      <c r="K41" s="22"/>
    </row>
    <row r="42" spans="1:11" s="14" customFormat="1" ht="30" customHeight="1" thickBot="1">
      <c r="A42" s="26" t="s">
        <v>51</v>
      </c>
      <c r="B42" s="27" t="s">
        <v>52</v>
      </c>
      <c r="C42" s="12">
        <f t="shared" ref="C42:H42" si="11">SUM(C43:C55)</f>
        <v>13.374485596707817</v>
      </c>
      <c r="D42" s="13">
        <f>G42/255</f>
        <v>424.83660130718965</v>
      </c>
      <c r="E42" s="13">
        <f>H42/255</f>
        <v>5098.0392156862745</v>
      </c>
      <c r="F42" s="13">
        <f t="shared" si="11"/>
        <v>3611.1111111111104</v>
      </c>
      <c r="G42" s="13">
        <f t="shared" si="11"/>
        <v>108333.33333333336</v>
      </c>
      <c r="H42" s="13">
        <f t="shared" si="11"/>
        <v>1300000</v>
      </c>
      <c r="I42" s="28">
        <f>SUM(I43:I56)</f>
        <v>0</v>
      </c>
      <c r="J42" s="28">
        <f>SUM(J43:J56)</f>
        <v>0</v>
      </c>
      <c r="K42" s="13"/>
    </row>
    <row r="43" spans="1:11" ht="15">
      <c r="A43" s="15">
        <v>1</v>
      </c>
      <c r="B43" s="16" t="s">
        <v>53</v>
      </c>
      <c r="C43" s="17">
        <f>F43/270</f>
        <v>10.37037037037037</v>
      </c>
      <c r="D43" s="18">
        <f t="shared" ref="D43:E55" si="12">G43/255</f>
        <v>329.41176470588238</v>
      </c>
      <c r="E43" s="18">
        <f t="shared" si="12"/>
        <v>3952.9411764705883</v>
      </c>
      <c r="F43" s="18">
        <f t="shared" ref="F43:F55" si="13">G43/30</f>
        <v>2800</v>
      </c>
      <c r="G43" s="18">
        <f t="shared" ref="G43:G55" si="14">H43/12</f>
        <v>84000</v>
      </c>
      <c r="H43" s="18">
        <v>1008000</v>
      </c>
      <c r="I43" s="18"/>
      <c r="J43" s="18"/>
      <c r="K43" s="18"/>
    </row>
    <row r="44" spans="1:11" ht="15">
      <c r="A44" s="19">
        <v>2</v>
      </c>
      <c r="B44" s="20" t="s">
        <v>54</v>
      </c>
      <c r="C44" s="21">
        <f t="shared" ref="C44:C55" si="15">F44/270</f>
        <v>1.5432098765432098</v>
      </c>
      <c r="D44" s="22">
        <f t="shared" si="12"/>
        <v>49.019607843137258</v>
      </c>
      <c r="E44" s="22">
        <f t="shared" si="12"/>
        <v>588.23529411764707</v>
      </c>
      <c r="F44" s="22">
        <f t="shared" si="13"/>
        <v>416.66666666666669</v>
      </c>
      <c r="G44" s="22">
        <f t="shared" si="14"/>
        <v>12500</v>
      </c>
      <c r="H44" s="22">
        <v>150000</v>
      </c>
      <c r="I44" s="22"/>
      <c r="J44" s="22"/>
      <c r="K44" s="22"/>
    </row>
    <row r="45" spans="1:11" ht="15">
      <c r="A45" s="19">
        <v>3</v>
      </c>
      <c r="B45" s="20" t="s">
        <v>55</v>
      </c>
      <c r="C45" s="21">
        <f t="shared" si="15"/>
        <v>0.51440329218106995</v>
      </c>
      <c r="D45" s="22">
        <f t="shared" si="12"/>
        <v>16.339869281045754</v>
      </c>
      <c r="E45" s="22">
        <f t="shared" si="12"/>
        <v>196.07843137254903</v>
      </c>
      <c r="F45" s="22">
        <f t="shared" si="13"/>
        <v>138.88888888888889</v>
      </c>
      <c r="G45" s="22">
        <f t="shared" si="14"/>
        <v>4166.666666666667</v>
      </c>
      <c r="H45" s="22">
        <v>50000</v>
      </c>
      <c r="I45" s="22"/>
      <c r="J45" s="22"/>
      <c r="K45" s="22"/>
    </row>
    <row r="46" spans="1:11" ht="15">
      <c r="A46" s="19">
        <v>4</v>
      </c>
      <c r="B46" s="20" t="s">
        <v>56</v>
      </c>
      <c r="C46" s="21">
        <f t="shared" si="15"/>
        <v>0.20576131687242799</v>
      </c>
      <c r="D46" s="22">
        <f t="shared" si="12"/>
        <v>6.5359477124183005</v>
      </c>
      <c r="E46" s="22">
        <f t="shared" si="12"/>
        <v>78.431372549019613</v>
      </c>
      <c r="F46" s="22">
        <f t="shared" si="13"/>
        <v>55.555555555555557</v>
      </c>
      <c r="G46" s="22">
        <f t="shared" si="14"/>
        <v>1666.6666666666667</v>
      </c>
      <c r="H46" s="22">
        <v>20000</v>
      </c>
      <c r="I46" s="22"/>
      <c r="J46" s="22"/>
      <c r="K46" s="22"/>
    </row>
    <row r="47" spans="1:11" ht="15">
      <c r="A47" s="19">
        <v>5</v>
      </c>
      <c r="B47" s="20" t="s">
        <v>57</v>
      </c>
      <c r="C47" s="21">
        <f t="shared" si="15"/>
        <v>0.20576131687242799</v>
      </c>
      <c r="D47" s="22">
        <f t="shared" si="12"/>
        <v>6.5359477124183005</v>
      </c>
      <c r="E47" s="22">
        <f t="shared" si="12"/>
        <v>78.431372549019613</v>
      </c>
      <c r="F47" s="22">
        <f t="shared" si="13"/>
        <v>55.555555555555557</v>
      </c>
      <c r="G47" s="22">
        <f t="shared" si="14"/>
        <v>1666.6666666666667</v>
      </c>
      <c r="H47" s="22">
        <v>20000</v>
      </c>
      <c r="I47" s="22"/>
      <c r="J47" s="22"/>
      <c r="K47" s="22"/>
    </row>
    <row r="48" spans="1:11" ht="15">
      <c r="A48" s="19">
        <v>6</v>
      </c>
      <c r="B48" s="20" t="s">
        <v>58</v>
      </c>
      <c r="C48" s="21">
        <f t="shared" si="15"/>
        <v>0.102880658436214</v>
      </c>
      <c r="D48" s="22">
        <f t="shared" si="12"/>
        <v>3.2679738562091503</v>
      </c>
      <c r="E48" s="22">
        <f t="shared" si="12"/>
        <v>39.215686274509807</v>
      </c>
      <c r="F48" s="22">
        <f t="shared" si="13"/>
        <v>27.777777777777779</v>
      </c>
      <c r="G48" s="22">
        <f t="shared" si="14"/>
        <v>833.33333333333337</v>
      </c>
      <c r="H48" s="22">
        <v>10000</v>
      </c>
      <c r="I48" s="22"/>
      <c r="J48" s="22"/>
      <c r="K48" s="22"/>
    </row>
    <row r="49" spans="1:11" ht="15">
      <c r="A49" s="19">
        <v>7</v>
      </c>
      <c r="B49" s="20" t="s">
        <v>59</v>
      </c>
      <c r="C49" s="21">
        <f t="shared" si="15"/>
        <v>0.102880658436214</v>
      </c>
      <c r="D49" s="22">
        <f t="shared" si="12"/>
        <v>3.2679738562091503</v>
      </c>
      <c r="E49" s="22">
        <f t="shared" si="12"/>
        <v>39.215686274509807</v>
      </c>
      <c r="F49" s="22">
        <f t="shared" si="13"/>
        <v>27.777777777777779</v>
      </c>
      <c r="G49" s="22">
        <f t="shared" si="14"/>
        <v>833.33333333333337</v>
      </c>
      <c r="H49" s="22">
        <v>10000</v>
      </c>
      <c r="I49" s="22"/>
      <c r="J49" s="22"/>
      <c r="K49" s="22"/>
    </row>
    <row r="50" spans="1:11" ht="15">
      <c r="A50" s="19">
        <v>8</v>
      </c>
      <c r="B50" s="20" t="s">
        <v>60</v>
      </c>
      <c r="C50" s="21">
        <f t="shared" si="15"/>
        <v>6.1728395061728399E-2</v>
      </c>
      <c r="D50" s="22">
        <f t="shared" si="12"/>
        <v>1.9607843137254901</v>
      </c>
      <c r="E50" s="22">
        <f t="shared" si="12"/>
        <v>23.529411764705884</v>
      </c>
      <c r="F50" s="22">
        <f t="shared" si="13"/>
        <v>16.666666666666668</v>
      </c>
      <c r="G50" s="22">
        <f t="shared" si="14"/>
        <v>500</v>
      </c>
      <c r="H50" s="22">
        <v>6000</v>
      </c>
      <c r="I50" s="22"/>
      <c r="J50" s="22"/>
      <c r="K50" s="22"/>
    </row>
    <row r="51" spans="1:11" ht="15">
      <c r="A51" s="19">
        <v>9</v>
      </c>
      <c r="B51" s="20" t="s">
        <v>61</v>
      </c>
      <c r="C51" s="21">
        <f t="shared" si="15"/>
        <v>5.1440329218106998E-2</v>
      </c>
      <c r="D51" s="22">
        <f t="shared" si="12"/>
        <v>1.6339869281045751</v>
      </c>
      <c r="E51" s="22">
        <f t="shared" si="12"/>
        <v>19.607843137254903</v>
      </c>
      <c r="F51" s="22">
        <f t="shared" si="13"/>
        <v>13.888888888888889</v>
      </c>
      <c r="G51" s="22">
        <f t="shared" si="14"/>
        <v>416.66666666666669</v>
      </c>
      <c r="H51" s="22">
        <v>5000</v>
      </c>
      <c r="I51" s="36"/>
      <c r="J51" s="36"/>
      <c r="K51" s="35"/>
    </row>
    <row r="52" spans="1:11" ht="15">
      <c r="A52" s="19">
        <v>10</v>
      </c>
      <c r="B52" s="20" t="s">
        <v>62</v>
      </c>
      <c r="C52" s="21">
        <f t="shared" si="15"/>
        <v>5.1440329218106998E-2</v>
      </c>
      <c r="D52" s="22">
        <f t="shared" si="12"/>
        <v>1.6339869281045751</v>
      </c>
      <c r="E52" s="22">
        <f t="shared" si="12"/>
        <v>19.607843137254903</v>
      </c>
      <c r="F52" s="22">
        <f t="shared" si="13"/>
        <v>13.888888888888889</v>
      </c>
      <c r="G52" s="22">
        <f t="shared" si="14"/>
        <v>416.66666666666669</v>
      </c>
      <c r="H52" s="22">
        <v>5000</v>
      </c>
      <c r="I52" s="22"/>
      <c r="J52" s="22"/>
      <c r="K52" s="22"/>
    </row>
    <row r="53" spans="1:11" ht="15">
      <c r="A53" s="19">
        <v>11</v>
      </c>
      <c r="B53" s="20" t="s">
        <v>63</v>
      </c>
      <c r="C53" s="21">
        <f t="shared" si="15"/>
        <v>5.1440329218106998E-2</v>
      </c>
      <c r="D53" s="22">
        <f t="shared" si="12"/>
        <v>1.6339869281045751</v>
      </c>
      <c r="E53" s="22">
        <f t="shared" si="12"/>
        <v>19.607843137254903</v>
      </c>
      <c r="F53" s="22">
        <f t="shared" si="13"/>
        <v>13.888888888888889</v>
      </c>
      <c r="G53" s="22">
        <f t="shared" si="14"/>
        <v>416.66666666666669</v>
      </c>
      <c r="H53" s="22">
        <v>5000</v>
      </c>
      <c r="I53" s="22"/>
      <c r="J53" s="22"/>
      <c r="K53" s="22"/>
    </row>
    <row r="54" spans="1:11" ht="15">
      <c r="A54" s="19">
        <v>12</v>
      </c>
      <c r="B54" s="20" t="s">
        <v>64</v>
      </c>
      <c r="C54" s="21">
        <f t="shared" si="15"/>
        <v>3.0864197530864199E-2</v>
      </c>
      <c r="D54" s="22">
        <f t="shared" si="12"/>
        <v>0.98039215686274506</v>
      </c>
      <c r="E54" s="22">
        <f t="shared" si="12"/>
        <v>11.764705882352942</v>
      </c>
      <c r="F54" s="22">
        <f t="shared" si="13"/>
        <v>8.3333333333333339</v>
      </c>
      <c r="G54" s="22">
        <f t="shared" si="14"/>
        <v>250</v>
      </c>
      <c r="H54" s="37">
        <v>3000</v>
      </c>
      <c r="I54" s="37"/>
      <c r="J54" s="37"/>
      <c r="K54" s="37"/>
    </row>
    <row r="55" spans="1:11" ht="15">
      <c r="A55" s="19">
        <v>13</v>
      </c>
      <c r="B55" s="20" t="s">
        <v>65</v>
      </c>
      <c r="C55" s="21">
        <f t="shared" si="15"/>
        <v>8.2304526748971193E-2</v>
      </c>
      <c r="D55" s="22">
        <f t="shared" si="12"/>
        <v>2.6143790849673203</v>
      </c>
      <c r="E55" s="22">
        <f t="shared" si="12"/>
        <v>31.372549019607842</v>
      </c>
      <c r="F55" s="22">
        <f t="shared" si="13"/>
        <v>22.222222222222221</v>
      </c>
      <c r="G55" s="22">
        <f t="shared" si="14"/>
        <v>666.66666666666663</v>
      </c>
      <c r="H55" s="22">
        <v>8000</v>
      </c>
      <c r="I55" s="22"/>
      <c r="J55" s="22"/>
      <c r="K55" s="22"/>
    </row>
    <row r="56" spans="1:11" ht="15.75" thickBot="1">
      <c r="A56" s="38"/>
      <c r="B56" s="39"/>
      <c r="C56" s="22"/>
      <c r="D56" s="37"/>
      <c r="E56" s="37"/>
      <c r="F56" s="37"/>
      <c r="G56" s="37"/>
      <c r="H56" s="37"/>
      <c r="I56" s="37"/>
      <c r="J56" s="37"/>
      <c r="K56" s="37"/>
    </row>
    <row r="57" spans="1:11" s="14" customFormat="1" ht="30" customHeight="1" thickBot="1">
      <c r="A57" s="26" t="s">
        <v>66</v>
      </c>
      <c r="B57" s="27" t="s">
        <v>67</v>
      </c>
      <c r="C57" s="12">
        <f t="shared" ref="C57:J57" si="16">SUM(C58:C69)</f>
        <v>0.30864197530864201</v>
      </c>
      <c r="D57" s="13">
        <f>G57/255</f>
        <v>9.8039215686274517</v>
      </c>
      <c r="E57" s="13">
        <f>H57/255</f>
        <v>117.64705882352941</v>
      </c>
      <c r="F57" s="13">
        <f t="shared" si="16"/>
        <v>83.333333333333343</v>
      </c>
      <c r="G57" s="13">
        <f t="shared" si="16"/>
        <v>2500</v>
      </c>
      <c r="H57" s="13">
        <f t="shared" si="16"/>
        <v>30000</v>
      </c>
      <c r="I57" s="28" t="e">
        <f t="shared" si="16"/>
        <v>#REF!</v>
      </c>
      <c r="J57" s="28" t="e">
        <f t="shared" si="16"/>
        <v>#REF!</v>
      </c>
      <c r="K57" s="13"/>
    </row>
    <row r="58" spans="1:11" ht="15">
      <c r="A58" s="15">
        <v>1</v>
      </c>
      <c r="B58" s="16" t="s">
        <v>68</v>
      </c>
      <c r="C58" s="17">
        <f t="shared" ref="C58:C69" si="17">F58/270</f>
        <v>0</v>
      </c>
      <c r="D58" s="22">
        <f t="shared" ref="D58:E69" si="18">G58/255</f>
        <v>0</v>
      </c>
      <c r="E58" s="22">
        <f t="shared" si="18"/>
        <v>0</v>
      </c>
      <c r="F58" s="22">
        <f t="shared" ref="F58:F69" si="19">G58/30</f>
        <v>0</v>
      </c>
      <c r="G58" s="22">
        <f t="shared" ref="G58:G69" si="20">H58/12</f>
        <v>0</v>
      </c>
      <c r="H58" s="40"/>
      <c r="I58" s="41" t="e">
        <f>'[2]Staff Salary Budget'!I7</f>
        <v>#REF!</v>
      </c>
      <c r="J58" s="41" t="e">
        <f>'[2]Staff Salary Budget'!J7</f>
        <v>#REF!</v>
      </c>
      <c r="K58" s="42"/>
    </row>
    <row r="59" spans="1:11" ht="15">
      <c r="A59" s="19">
        <v>2</v>
      </c>
      <c r="B59" s="20" t="s">
        <v>69</v>
      </c>
      <c r="C59" s="21">
        <f t="shared" si="17"/>
        <v>0</v>
      </c>
      <c r="D59" s="22">
        <f t="shared" si="18"/>
        <v>0</v>
      </c>
      <c r="E59" s="22">
        <f t="shared" si="18"/>
        <v>0</v>
      </c>
      <c r="F59" s="22">
        <f t="shared" si="19"/>
        <v>0</v>
      </c>
      <c r="G59" s="22">
        <f t="shared" si="20"/>
        <v>0</v>
      </c>
      <c r="H59" s="40"/>
      <c r="I59" s="22" t="e">
        <f>MROUND(#REF!*20/100+#REF!,100)</f>
        <v>#REF!</v>
      </c>
      <c r="J59" s="22" t="e">
        <f t="shared" ref="J59:J69" si="21">MROUND(I59*20/100+I59,100)</f>
        <v>#REF!</v>
      </c>
      <c r="K59" s="22"/>
    </row>
    <row r="60" spans="1:11" ht="15">
      <c r="A60" s="19">
        <v>3</v>
      </c>
      <c r="B60" s="20" t="s">
        <v>70</v>
      </c>
      <c r="C60" s="21">
        <f t="shared" si="17"/>
        <v>0</v>
      </c>
      <c r="D60" s="22">
        <f t="shared" si="18"/>
        <v>0</v>
      </c>
      <c r="E60" s="22">
        <f t="shared" si="18"/>
        <v>0</v>
      </c>
      <c r="F60" s="22">
        <f t="shared" si="19"/>
        <v>0</v>
      </c>
      <c r="G60" s="22">
        <f t="shared" si="20"/>
        <v>0</v>
      </c>
      <c r="H60" s="40"/>
      <c r="I60" s="22" t="e">
        <f>MROUND(#REF!*20/100+#REF!,100)</f>
        <v>#REF!</v>
      </c>
      <c r="J60" s="22" t="e">
        <f t="shared" si="21"/>
        <v>#REF!</v>
      </c>
      <c r="K60" s="22"/>
    </row>
    <row r="61" spans="1:11" ht="15">
      <c r="A61" s="19">
        <v>4</v>
      </c>
      <c r="B61" s="20" t="s">
        <v>71</v>
      </c>
      <c r="C61" s="21">
        <f t="shared" si="17"/>
        <v>0</v>
      </c>
      <c r="D61" s="22">
        <f t="shared" si="18"/>
        <v>0</v>
      </c>
      <c r="E61" s="22">
        <f t="shared" si="18"/>
        <v>0</v>
      </c>
      <c r="F61" s="22">
        <f t="shared" si="19"/>
        <v>0</v>
      </c>
      <c r="G61" s="22">
        <f t="shared" si="20"/>
        <v>0</v>
      </c>
      <c r="H61" s="40"/>
      <c r="I61" s="22" t="e">
        <f>MROUND(#REF!*20/100+#REF!,100)</f>
        <v>#REF!</v>
      </c>
      <c r="J61" s="22" t="e">
        <f t="shared" si="21"/>
        <v>#REF!</v>
      </c>
      <c r="K61" s="22"/>
    </row>
    <row r="62" spans="1:11" ht="15">
      <c r="A62" s="19">
        <v>5</v>
      </c>
      <c r="B62" s="20" t="s">
        <v>72</v>
      </c>
      <c r="C62" s="21">
        <f t="shared" si="17"/>
        <v>0</v>
      </c>
      <c r="D62" s="22">
        <f t="shared" si="18"/>
        <v>0</v>
      </c>
      <c r="E62" s="22">
        <f t="shared" si="18"/>
        <v>0</v>
      </c>
      <c r="F62" s="22">
        <f t="shared" si="19"/>
        <v>0</v>
      </c>
      <c r="G62" s="22">
        <f t="shared" si="20"/>
        <v>0</v>
      </c>
      <c r="H62" s="40"/>
      <c r="I62" s="22" t="e">
        <f>MROUND(#REF!*20/100+#REF!,100)</f>
        <v>#REF!</v>
      </c>
      <c r="J62" s="22" t="e">
        <f t="shared" si="21"/>
        <v>#REF!</v>
      </c>
      <c r="K62" s="22"/>
    </row>
    <row r="63" spans="1:11" ht="15">
      <c r="A63" s="19">
        <v>6</v>
      </c>
      <c r="B63" s="20" t="s">
        <v>73</v>
      </c>
      <c r="C63" s="21">
        <f t="shared" si="17"/>
        <v>0</v>
      </c>
      <c r="D63" s="22">
        <f t="shared" si="18"/>
        <v>0</v>
      </c>
      <c r="E63" s="22">
        <f t="shared" si="18"/>
        <v>0</v>
      </c>
      <c r="F63" s="22">
        <f t="shared" si="19"/>
        <v>0</v>
      </c>
      <c r="G63" s="22">
        <f t="shared" si="20"/>
        <v>0</v>
      </c>
      <c r="H63" s="40"/>
      <c r="I63" s="22" t="e">
        <f>MROUND(#REF!*20/100+#REF!,100)</f>
        <v>#REF!</v>
      </c>
      <c r="J63" s="22" t="e">
        <f t="shared" si="21"/>
        <v>#REF!</v>
      </c>
      <c r="K63" s="22"/>
    </row>
    <row r="64" spans="1:11" ht="15">
      <c r="A64" s="19">
        <v>7</v>
      </c>
      <c r="B64" s="20" t="s">
        <v>74</v>
      </c>
      <c r="C64" s="21">
        <f t="shared" si="17"/>
        <v>0</v>
      </c>
      <c r="D64" s="22">
        <f t="shared" si="18"/>
        <v>0</v>
      </c>
      <c r="E64" s="22">
        <f t="shared" si="18"/>
        <v>0</v>
      </c>
      <c r="F64" s="22">
        <f t="shared" si="19"/>
        <v>0</v>
      </c>
      <c r="G64" s="22">
        <f t="shared" si="20"/>
        <v>0</v>
      </c>
      <c r="H64" s="40"/>
      <c r="I64" s="22" t="e">
        <f>MROUND(#REF!*20/100+#REF!,100)</f>
        <v>#REF!</v>
      </c>
      <c r="J64" s="22" t="e">
        <f t="shared" si="21"/>
        <v>#REF!</v>
      </c>
      <c r="K64" s="22"/>
    </row>
    <row r="65" spans="1:11" ht="15">
      <c r="A65" s="19">
        <v>8</v>
      </c>
      <c r="B65" s="20" t="s">
        <v>75</v>
      </c>
      <c r="C65" s="21">
        <f t="shared" si="17"/>
        <v>0</v>
      </c>
      <c r="D65" s="22">
        <f t="shared" si="18"/>
        <v>0</v>
      </c>
      <c r="E65" s="22">
        <f t="shared" si="18"/>
        <v>0</v>
      </c>
      <c r="F65" s="22">
        <f t="shared" si="19"/>
        <v>0</v>
      </c>
      <c r="G65" s="22">
        <f t="shared" si="20"/>
        <v>0</v>
      </c>
      <c r="H65" s="40"/>
      <c r="I65" s="22" t="e">
        <f>MROUND(#REF!*20/100+#REF!,100)</f>
        <v>#REF!</v>
      </c>
      <c r="J65" s="22" t="e">
        <f t="shared" si="21"/>
        <v>#REF!</v>
      </c>
      <c r="K65" s="22"/>
    </row>
    <row r="66" spans="1:11" ht="15">
      <c r="A66" s="19">
        <v>9</v>
      </c>
      <c r="B66" s="20" t="s">
        <v>76</v>
      </c>
      <c r="C66" s="21">
        <f t="shared" si="17"/>
        <v>0.102880658436214</v>
      </c>
      <c r="D66" s="22">
        <f t="shared" si="18"/>
        <v>3.2679738562091503</v>
      </c>
      <c r="E66" s="22">
        <f t="shared" si="18"/>
        <v>39.215686274509807</v>
      </c>
      <c r="F66" s="22">
        <f t="shared" si="19"/>
        <v>27.777777777777779</v>
      </c>
      <c r="G66" s="22">
        <f t="shared" si="20"/>
        <v>833.33333333333337</v>
      </c>
      <c r="H66" s="40">
        <v>10000</v>
      </c>
      <c r="I66" s="22" t="e">
        <f>MROUND(#REF!*20/100+#REF!,100)</f>
        <v>#REF!</v>
      </c>
      <c r="J66" s="22" t="e">
        <f t="shared" si="21"/>
        <v>#REF!</v>
      </c>
      <c r="K66" s="22"/>
    </row>
    <row r="67" spans="1:11" ht="15">
      <c r="A67" s="19">
        <v>10</v>
      </c>
      <c r="B67" s="20" t="s">
        <v>77</v>
      </c>
      <c r="C67" s="21">
        <f t="shared" si="17"/>
        <v>0</v>
      </c>
      <c r="D67" s="22">
        <f t="shared" si="18"/>
        <v>0</v>
      </c>
      <c r="E67" s="22">
        <f t="shared" si="18"/>
        <v>0</v>
      </c>
      <c r="F67" s="22">
        <f t="shared" si="19"/>
        <v>0</v>
      </c>
      <c r="G67" s="22">
        <f t="shared" si="20"/>
        <v>0</v>
      </c>
      <c r="H67" s="40"/>
      <c r="I67" s="22" t="e">
        <f>MROUND(#REF!*20/100+#REF!,100)</f>
        <v>#REF!</v>
      </c>
      <c r="J67" s="22" t="e">
        <f t="shared" si="21"/>
        <v>#REF!</v>
      </c>
      <c r="K67" s="22"/>
    </row>
    <row r="68" spans="1:11" ht="15">
      <c r="A68" s="19">
        <v>11</v>
      </c>
      <c r="B68" s="20" t="s">
        <v>78</v>
      </c>
      <c r="C68" s="21">
        <f t="shared" si="17"/>
        <v>0</v>
      </c>
      <c r="D68" s="22">
        <f t="shared" si="18"/>
        <v>0</v>
      </c>
      <c r="E68" s="22">
        <f t="shared" si="18"/>
        <v>0</v>
      </c>
      <c r="F68" s="22">
        <f t="shared" si="19"/>
        <v>0</v>
      </c>
      <c r="G68" s="22">
        <f t="shared" si="20"/>
        <v>0</v>
      </c>
      <c r="H68" s="40"/>
      <c r="I68" s="22" t="e">
        <f>MROUND(#REF!*20/100+#REF!,100)</f>
        <v>#REF!</v>
      </c>
      <c r="J68" s="22" t="e">
        <f t="shared" si="21"/>
        <v>#REF!</v>
      </c>
      <c r="K68" s="22"/>
    </row>
    <row r="69" spans="1:11" ht="15">
      <c r="A69" s="19">
        <v>12</v>
      </c>
      <c r="B69" s="20" t="s">
        <v>79</v>
      </c>
      <c r="C69" s="21">
        <f t="shared" si="17"/>
        <v>0.20576131687242799</v>
      </c>
      <c r="D69" s="22">
        <f t="shared" si="18"/>
        <v>6.5359477124183005</v>
      </c>
      <c r="E69" s="22">
        <f t="shared" si="18"/>
        <v>78.431372549019613</v>
      </c>
      <c r="F69" s="22">
        <f t="shared" si="19"/>
        <v>55.555555555555557</v>
      </c>
      <c r="G69" s="22">
        <f t="shared" si="20"/>
        <v>1666.6666666666667</v>
      </c>
      <c r="H69" s="40">
        <v>20000</v>
      </c>
      <c r="I69" s="22" t="e">
        <f>MROUND(#REF!*20/100+#REF!,100)</f>
        <v>#REF!</v>
      </c>
      <c r="J69" s="22" t="e">
        <f t="shared" si="21"/>
        <v>#REF!</v>
      </c>
      <c r="K69" s="22"/>
    </row>
    <row r="70" spans="1:11" ht="15.75" thickBot="1">
      <c r="A70" s="38"/>
      <c r="B70" s="39"/>
      <c r="C70" s="43"/>
      <c r="D70" s="37"/>
      <c r="E70" s="37"/>
      <c r="F70" s="37"/>
      <c r="G70" s="37"/>
      <c r="H70" s="37"/>
      <c r="I70" s="37"/>
      <c r="J70" s="37"/>
      <c r="K70" s="37"/>
    </row>
    <row r="71" spans="1:11" s="14" customFormat="1" ht="30" customHeight="1" thickBot="1">
      <c r="A71" s="26" t="s">
        <v>80</v>
      </c>
      <c r="B71" s="27" t="s">
        <v>81</v>
      </c>
      <c r="C71" s="12">
        <f t="shared" ref="C71:J71" si="22">SUM(C72:C88)</f>
        <v>19.547325102880656</v>
      </c>
      <c r="D71" s="13">
        <f>G71/255</f>
        <v>620.91503267973849</v>
      </c>
      <c r="E71" s="13">
        <f>H71/255</f>
        <v>7450.9803921568628</v>
      </c>
      <c r="F71" s="13">
        <f t="shared" si="22"/>
        <v>5277.7777777777774</v>
      </c>
      <c r="G71" s="13">
        <f t="shared" si="22"/>
        <v>158333.33333333331</v>
      </c>
      <c r="H71" s="13">
        <f t="shared" si="22"/>
        <v>1900000</v>
      </c>
      <c r="I71" s="28" t="e">
        <f t="shared" si="22"/>
        <v>#REF!</v>
      </c>
      <c r="J71" s="28" t="e">
        <f t="shared" si="22"/>
        <v>#REF!</v>
      </c>
      <c r="K71" s="13"/>
    </row>
    <row r="72" spans="1:11" ht="15">
      <c r="A72" s="15">
        <v>1</v>
      </c>
      <c r="B72" s="16" t="s">
        <v>82</v>
      </c>
      <c r="C72" s="17">
        <f t="shared" ref="C72:C88" si="23">F72/270</f>
        <v>15.555555555555555</v>
      </c>
      <c r="D72" s="18">
        <f t="shared" ref="D72:E88" si="24">G72/255</f>
        <v>494.11764705882354</v>
      </c>
      <c r="E72" s="18">
        <f t="shared" si="24"/>
        <v>5929.411764705882</v>
      </c>
      <c r="F72" s="18">
        <f t="shared" ref="F72:F88" si="25">G72/30</f>
        <v>4200</v>
      </c>
      <c r="G72" s="18">
        <f t="shared" ref="G72:G88" si="26">H72/12</f>
        <v>126000</v>
      </c>
      <c r="H72" s="18">
        <v>1512000</v>
      </c>
      <c r="I72" s="18" t="e">
        <f>MROUND(#REF!*20/100+#REF!,100)</f>
        <v>#REF!</v>
      </c>
      <c r="J72" s="18" t="e">
        <f t="shared" ref="J72:J80" si="27">MROUND(I72*20/100+I72,100)</f>
        <v>#REF!</v>
      </c>
      <c r="K72" s="18"/>
    </row>
    <row r="73" spans="1:11" ht="15">
      <c r="A73" s="19">
        <v>2</v>
      </c>
      <c r="B73" s="20" t="s">
        <v>83</v>
      </c>
      <c r="C73" s="21">
        <f t="shared" si="23"/>
        <v>1.5432098765432098</v>
      </c>
      <c r="D73" s="22">
        <f t="shared" si="24"/>
        <v>49.019607843137258</v>
      </c>
      <c r="E73" s="22">
        <f t="shared" si="24"/>
        <v>588.23529411764707</v>
      </c>
      <c r="F73" s="22">
        <f t="shared" si="25"/>
        <v>416.66666666666669</v>
      </c>
      <c r="G73" s="22">
        <f t="shared" si="26"/>
        <v>12500</v>
      </c>
      <c r="H73" s="22">
        <v>150000</v>
      </c>
      <c r="I73" s="22" t="e">
        <f>MROUND(#REF!*20/100+#REF!,100)</f>
        <v>#REF!</v>
      </c>
      <c r="J73" s="22" t="e">
        <f t="shared" si="27"/>
        <v>#REF!</v>
      </c>
      <c r="K73" s="22"/>
    </row>
    <row r="74" spans="1:11" ht="15">
      <c r="A74" s="19">
        <v>3</v>
      </c>
      <c r="B74" s="20" t="s">
        <v>84</v>
      </c>
      <c r="C74" s="21">
        <f t="shared" si="23"/>
        <v>0.82304526748971196</v>
      </c>
      <c r="D74" s="22">
        <f t="shared" si="24"/>
        <v>26.143790849673202</v>
      </c>
      <c r="E74" s="22">
        <f t="shared" si="24"/>
        <v>313.72549019607845</v>
      </c>
      <c r="F74" s="22">
        <f t="shared" si="25"/>
        <v>222.22222222222223</v>
      </c>
      <c r="G74" s="22">
        <f t="shared" si="26"/>
        <v>6666.666666666667</v>
      </c>
      <c r="H74" s="22">
        <v>80000</v>
      </c>
      <c r="I74" s="22" t="e">
        <f>MROUND(#REF!*20/100+#REF!,100)</f>
        <v>#REF!</v>
      </c>
      <c r="J74" s="22" t="e">
        <f t="shared" si="27"/>
        <v>#REF!</v>
      </c>
      <c r="K74" s="22"/>
    </row>
    <row r="75" spans="1:11" ht="15">
      <c r="A75" s="19">
        <v>4</v>
      </c>
      <c r="B75" s="20" t="s">
        <v>85</v>
      </c>
      <c r="C75" s="21">
        <f t="shared" si="23"/>
        <v>0.41152263374485598</v>
      </c>
      <c r="D75" s="22">
        <f t="shared" si="24"/>
        <v>13.071895424836601</v>
      </c>
      <c r="E75" s="22">
        <f t="shared" si="24"/>
        <v>156.86274509803923</v>
      </c>
      <c r="F75" s="22">
        <f t="shared" si="25"/>
        <v>111.11111111111111</v>
      </c>
      <c r="G75" s="22">
        <f t="shared" si="26"/>
        <v>3333.3333333333335</v>
      </c>
      <c r="H75" s="22">
        <v>40000</v>
      </c>
      <c r="I75" s="22" t="e">
        <f>MROUND(#REF!*20/100+#REF!,100)</f>
        <v>#REF!</v>
      </c>
      <c r="J75" s="22" t="e">
        <f t="shared" si="27"/>
        <v>#REF!</v>
      </c>
      <c r="K75" s="22"/>
    </row>
    <row r="76" spans="1:11" ht="15">
      <c r="A76" s="19">
        <v>6</v>
      </c>
      <c r="B76" s="20" t="s">
        <v>86</v>
      </c>
      <c r="C76" s="21">
        <f t="shared" si="23"/>
        <v>0.25720164609053497</v>
      </c>
      <c r="D76" s="22">
        <f t="shared" si="24"/>
        <v>8.169934640522877</v>
      </c>
      <c r="E76" s="22">
        <f t="shared" si="24"/>
        <v>98.039215686274517</v>
      </c>
      <c r="F76" s="22">
        <f t="shared" si="25"/>
        <v>69.444444444444443</v>
      </c>
      <c r="G76" s="22">
        <f t="shared" si="26"/>
        <v>2083.3333333333335</v>
      </c>
      <c r="H76" s="22">
        <v>25000</v>
      </c>
      <c r="I76" s="22" t="e">
        <f>MROUND(#REF!*20/100+#REF!,100)</f>
        <v>#REF!</v>
      </c>
      <c r="J76" s="22" t="e">
        <f t="shared" si="27"/>
        <v>#REF!</v>
      </c>
      <c r="K76" s="22"/>
    </row>
    <row r="77" spans="1:11" ht="15">
      <c r="A77" s="19">
        <v>5</v>
      </c>
      <c r="B77" s="20" t="s">
        <v>87</v>
      </c>
      <c r="C77" s="21">
        <f t="shared" si="23"/>
        <v>0.20576131687242799</v>
      </c>
      <c r="D77" s="22">
        <f t="shared" si="24"/>
        <v>6.5359477124183005</v>
      </c>
      <c r="E77" s="22">
        <f t="shared" si="24"/>
        <v>78.431372549019613</v>
      </c>
      <c r="F77" s="22">
        <f t="shared" si="25"/>
        <v>55.555555555555557</v>
      </c>
      <c r="G77" s="22">
        <f t="shared" si="26"/>
        <v>1666.6666666666667</v>
      </c>
      <c r="H77" s="22">
        <v>20000</v>
      </c>
      <c r="I77" s="22" t="e">
        <f>MROUND(#REF!*20/100+#REF!,100)</f>
        <v>#REF!</v>
      </c>
      <c r="J77" s="22" t="e">
        <f t="shared" si="27"/>
        <v>#REF!</v>
      </c>
      <c r="K77" s="22"/>
    </row>
    <row r="78" spans="1:11" ht="15">
      <c r="A78" s="19">
        <v>7</v>
      </c>
      <c r="B78" s="20" t="s">
        <v>88</v>
      </c>
      <c r="C78" s="21">
        <f t="shared" si="23"/>
        <v>0.20576131687242799</v>
      </c>
      <c r="D78" s="22">
        <f t="shared" si="24"/>
        <v>6.5359477124183005</v>
      </c>
      <c r="E78" s="22">
        <f t="shared" si="24"/>
        <v>78.431372549019613</v>
      </c>
      <c r="F78" s="22">
        <f t="shared" si="25"/>
        <v>55.555555555555557</v>
      </c>
      <c r="G78" s="22">
        <f t="shared" si="26"/>
        <v>1666.6666666666667</v>
      </c>
      <c r="H78" s="22">
        <v>20000</v>
      </c>
      <c r="I78" s="22" t="e">
        <f>MROUND(#REF!*20/100+#REF!,100)</f>
        <v>#REF!</v>
      </c>
      <c r="J78" s="22" t="e">
        <f t="shared" si="27"/>
        <v>#REF!</v>
      </c>
      <c r="K78" s="22"/>
    </row>
    <row r="79" spans="1:11" ht="15">
      <c r="A79" s="19">
        <v>9</v>
      </c>
      <c r="B79" s="20" t="s">
        <v>89</v>
      </c>
      <c r="C79" s="21">
        <f t="shared" si="23"/>
        <v>0.109619341563786</v>
      </c>
      <c r="D79" s="22">
        <f t="shared" si="24"/>
        <v>3.4820261437908497</v>
      </c>
      <c r="E79" s="22">
        <f t="shared" si="24"/>
        <v>41.784313725490193</v>
      </c>
      <c r="F79" s="22">
        <f t="shared" si="25"/>
        <v>29.597222222222221</v>
      </c>
      <c r="G79" s="22">
        <f t="shared" si="26"/>
        <v>887.91666666666663</v>
      </c>
      <c r="H79" s="22">
        <v>10655</v>
      </c>
      <c r="I79" s="22" t="e">
        <f>MROUND(#REF!*20/100+#REF!,100)</f>
        <v>#REF!</v>
      </c>
      <c r="J79" s="22" t="e">
        <f t="shared" si="27"/>
        <v>#REF!</v>
      </c>
      <c r="K79" s="22"/>
    </row>
    <row r="80" spans="1:11" ht="15">
      <c r="A80" s="19">
        <v>8</v>
      </c>
      <c r="B80" s="20" t="s">
        <v>90</v>
      </c>
      <c r="C80" s="21">
        <f t="shared" si="23"/>
        <v>0.102880658436214</v>
      </c>
      <c r="D80" s="22">
        <f t="shared" si="24"/>
        <v>3.2679738562091503</v>
      </c>
      <c r="E80" s="22">
        <f t="shared" si="24"/>
        <v>39.215686274509807</v>
      </c>
      <c r="F80" s="22">
        <f t="shared" si="25"/>
        <v>27.777777777777779</v>
      </c>
      <c r="G80" s="22">
        <f t="shared" si="26"/>
        <v>833.33333333333337</v>
      </c>
      <c r="H80" s="22">
        <v>10000</v>
      </c>
      <c r="I80" s="22" t="e">
        <f>MROUND(#REF!*20/100+#REF!,100)</f>
        <v>#REF!</v>
      </c>
      <c r="J80" s="22" t="e">
        <f t="shared" si="27"/>
        <v>#REF!</v>
      </c>
      <c r="K80" s="22"/>
    </row>
    <row r="81" spans="1:11" ht="15">
      <c r="A81" s="19">
        <v>10</v>
      </c>
      <c r="B81" s="20" t="s">
        <v>91</v>
      </c>
      <c r="C81" s="21">
        <f t="shared" si="23"/>
        <v>0.102880658436214</v>
      </c>
      <c r="D81" s="22">
        <f t="shared" si="24"/>
        <v>3.2679738562091503</v>
      </c>
      <c r="E81" s="22">
        <f t="shared" si="24"/>
        <v>39.215686274509807</v>
      </c>
      <c r="F81" s="22">
        <f t="shared" si="25"/>
        <v>27.777777777777779</v>
      </c>
      <c r="G81" s="22">
        <f t="shared" si="26"/>
        <v>833.33333333333337</v>
      </c>
      <c r="H81" s="18">
        <v>10000</v>
      </c>
      <c r="I81" s="41"/>
      <c r="J81" s="41"/>
      <c r="K81" s="42"/>
    </row>
    <row r="82" spans="1:11" ht="15">
      <c r="A82" s="19">
        <v>11</v>
      </c>
      <c r="B82" s="20" t="s">
        <v>92</v>
      </c>
      <c r="C82" s="21">
        <f t="shared" si="23"/>
        <v>7.2016460905349799E-2</v>
      </c>
      <c r="D82" s="22">
        <f t="shared" si="24"/>
        <v>2.2875816993464055</v>
      </c>
      <c r="E82" s="22">
        <f t="shared" si="24"/>
        <v>27.450980392156861</v>
      </c>
      <c r="F82" s="22">
        <f t="shared" si="25"/>
        <v>19.444444444444446</v>
      </c>
      <c r="G82" s="22">
        <f t="shared" si="26"/>
        <v>583.33333333333337</v>
      </c>
      <c r="H82" s="22">
        <v>7000</v>
      </c>
      <c r="I82" s="22" t="e">
        <f>MROUND(#REF!*20/100+#REF!,100)</f>
        <v>#REF!</v>
      </c>
      <c r="J82" s="22" t="e">
        <f t="shared" ref="J82:J88" si="28">MROUND(I82*20/100+I82,100)</f>
        <v>#REF!</v>
      </c>
      <c r="K82" s="22"/>
    </row>
    <row r="83" spans="1:11" ht="15">
      <c r="A83" s="19">
        <v>12</v>
      </c>
      <c r="B83" s="20" t="s">
        <v>93</v>
      </c>
      <c r="C83" s="21">
        <f t="shared" si="23"/>
        <v>5.1440329218106998E-2</v>
      </c>
      <c r="D83" s="22">
        <f t="shared" si="24"/>
        <v>1.6339869281045751</v>
      </c>
      <c r="E83" s="22">
        <f t="shared" si="24"/>
        <v>19.607843137254903</v>
      </c>
      <c r="F83" s="22">
        <f t="shared" si="25"/>
        <v>13.888888888888889</v>
      </c>
      <c r="G83" s="22">
        <f t="shared" si="26"/>
        <v>416.66666666666669</v>
      </c>
      <c r="H83" s="22">
        <v>5000</v>
      </c>
      <c r="I83" s="22" t="e">
        <f>MROUND(#REF!*20/100+#REF!,100)</f>
        <v>#REF!</v>
      </c>
      <c r="J83" s="22" t="e">
        <f t="shared" si="28"/>
        <v>#REF!</v>
      </c>
      <c r="K83" s="22"/>
    </row>
    <row r="84" spans="1:11" ht="14.25" customHeight="1">
      <c r="A84" s="19">
        <v>13</v>
      </c>
      <c r="B84" s="20" t="s">
        <v>94</v>
      </c>
      <c r="C84" s="21">
        <f t="shared" si="23"/>
        <v>5.1440329218106998E-2</v>
      </c>
      <c r="D84" s="22">
        <f t="shared" si="24"/>
        <v>1.6339869281045751</v>
      </c>
      <c r="E84" s="22">
        <f t="shared" si="24"/>
        <v>19.607843137254903</v>
      </c>
      <c r="F84" s="22">
        <f t="shared" si="25"/>
        <v>13.888888888888889</v>
      </c>
      <c r="G84" s="22">
        <f t="shared" si="26"/>
        <v>416.66666666666669</v>
      </c>
      <c r="H84" s="22">
        <v>5000</v>
      </c>
      <c r="I84" s="22" t="e">
        <f>MROUND(#REF!*20/100+#REF!,100)</f>
        <v>#REF!</v>
      </c>
      <c r="J84" s="22" t="e">
        <f t="shared" si="28"/>
        <v>#REF!</v>
      </c>
      <c r="K84" s="22"/>
    </row>
    <row r="85" spans="1:11" ht="15">
      <c r="A85" s="19">
        <v>14</v>
      </c>
      <c r="B85" s="20" t="s">
        <v>95</v>
      </c>
      <c r="C85" s="21">
        <f t="shared" si="23"/>
        <v>3.0864197530864199E-2</v>
      </c>
      <c r="D85" s="22">
        <f t="shared" si="24"/>
        <v>0.98039215686274506</v>
      </c>
      <c r="E85" s="22">
        <f t="shared" si="24"/>
        <v>11.764705882352942</v>
      </c>
      <c r="F85" s="22">
        <f t="shared" si="25"/>
        <v>8.3333333333333339</v>
      </c>
      <c r="G85" s="22">
        <f t="shared" si="26"/>
        <v>250</v>
      </c>
      <c r="H85" s="22">
        <v>3000</v>
      </c>
      <c r="I85" s="22" t="e">
        <f>MROUND(#REF!*20/100+#REF!,100)</f>
        <v>#REF!</v>
      </c>
      <c r="J85" s="22" t="e">
        <f t="shared" si="28"/>
        <v>#REF!</v>
      </c>
      <c r="K85" s="22"/>
    </row>
    <row r="86" spans="1:11" ht="15">
      <c r="A86" s="19">
        <v>15</v>
      </c>
      <c r="B86" s="20" t="s">
        <v>96</v>
      </c>
      <c r="C86" s="21">
        <f t="shared" si="23"/>
        <v>5.7201646090534984E-3</v>
      </c>
      <c r="D86" s="22">
        <f t="shared" si="24"/>
        <v>0.18169934640522878</v>
      </c>
      <c r="E86" s="22">
        <f t="shared" si="24"/>
        <v>2.1803921568627449</v>
      </c>
      <c r="F86" s="22">
        <f t="shared" si="25"/>
        <v>1.5444444444444445</v>
      </c>
      <c r="G86" s="22">
        <f t="shared" si="26"/>
        <v>46.333333333333336</v>
      </c>
      <c r="H86" s="22">
        <v>556</v>
      </c>
      <c r="I86" s="22" t="e">
        <f>MROUND(#REF!*20/100+#REF!,100)</f>
        <v>#REF!</v>
      </c>
      <c r="J86" s="22" t="e">
        <f t="shared" si="28"/>
        <v>#REF!</v>
      </c>
      <c r="K86" s="22"/>
    </row>
    <row r="87" spans="1:11" ht="15">
      <c r="A87" s="19">
        <v>16</v>
      </c>
      <c r="B87" s="20" t="s">
        <v>97</v>
      </c>
      <c r="C87" s="21">
        <f t="shared" si="23"/>
        <v>5.1440329218106996E-3</v>
      </c>
      <c r="D87" s="22">
        <f t="shared" si="24"/>
        <v>0.16339869281045752</v>
      </c>
      <c r="E87" s="22">
        <f t="shared" si="24"/>
        <v>1.9607843137254901</v>
      </c>
      <c r="F87" s="22">
        <f t="shared" si="25"/>
        <v>1.3888888888888888</v>
      </c>
      <c r="G87" s="22">
        <f t="shared" si="26"/>
        <v>41.666666666666664</v>
      </c>
      <c r="H87" s="22">
        <v>500</v>
      </c>
      <c r="I87" s="22" t="e">
        <f>MROUND(#REF!*20/100+#REF!,100)</f>
        <v>#REF!</v>
      </c>
      <c r="J87" s="22" t="e">
        <f t="shared" si="28"/>
        <v>#REF!</v>
      </c>
      <c r="K87" s="22"/>
    </row>
    <row r="88" spans="1:11" ht="15">
      <c r="A88" s="19">
        <v>17</v>
      </c>
      <c r="B88" s="20" t="s">
        <v>98</v>
      </c>
      <c r="C88" s="21">
        <f t="shared" si="23"/>
        <v>1.3261316872427984E-2</v>
      </c>
      <c r="D88" s="22">
        <f t="shared" si="24"/>
        <v>0.42124183006535948</v>
      </c>
      <c r="E88" s="22">
        <f t="shared" si="24"/>
        <v>5.0549019607843135</v>
      </c>
      <c r="F88" s="22">
        <f t="shared" si="25"/>
        <v>3.5805555555555557</v>
      </c>
      <c r="G88" s="22">
        <f t="shared" si="26"/>
        <v>107.41666666666667</v>
      </c>
      <c r="H88" s="22">
        <v>1289</v>
      </c>
      <c r="I88" s="22" t="e">
        <f>MROUND(#REF!*20/100+#REF!,100)</f>
        <v>#REF!</v>
      </c>
      <c r="J88" s="22" t="e">
        <f t="shared" si="28"/>
        <v>#REF!</v>
      </c>
      <c r="K88" s="22"/>
    </row>
    <row r="89" spans="1:11" ht="15.75" thickBot="1">
      <c r="A89" s="38"/>
      <c r="B89" s="20"/>
      <c r="C89" s="43"/>
      <c r="D89" s="37"/>
      <c r="E89" s="37"/>
      <c r="F89" s="37"/>
      <c r="G89" s="37"/>
      <c r="H89" s="37"/>
      <c r="I89" s="37"/>
      <c r="J89" s="37"/>
      <c r="K89" s="37"/>
    </row>
    <row r="90" spans="1:11" s="14" customFormat="1" ht="30" customHeight="1" thickBot="1">
      <c r="A90" s="26" t="s">
        <v>99</v>
      </c>
      <c r="B90" s="27" t="s">
        <v>100</v>
      </c>
      <c r="C90" s="12">
        <f t="shared" ref="C90:H90" si="29">SUM(C91:C102)</f>
        <v>29.012345679012341</v>
      </c>
      <c r="D90" s="13">
        <f>G90/255</f>
        <v>921.56862745098056</v>
      </c>
      <c r="E90" s="13">
        <f>H90/255</f>
        <v>11019.607843137255</v>
      </c>
      <c r="F90" s="13">
        <f t="shared" si="29"/>
        <v>7833.3333333333321</v>
      </c>
      <c r="G90" s="13">
        <f t="shared" si="29"/>
        <v>235000.00000000003</v>
      </c>
      <c r="H90" s="13">
        <f t="shared" si="29"/>
        <v>2810000</v>
      </c>
      <c r="I90" s="28" t="e">
        <f>SUM(I91:I103)</f>
        <v>#REF!</v>
      </c>
      <c r="J90" s="28" t="e">
        <f>SUM(J91:J103)</f>
        <v>#REF!</v>
      </c>
      <c r="K90" s="13"/>
    </row>
    <row r="91" spans="1:11" ht="15">
      <c r="A91" s="44">
        <v>1</v>
      </c>
      <c r="B91" s="30" t="s">
        <v>101</v>
      </c>
      <c r="C91" s="45">
        <f t="shared" ref="C91:C92" si="30">F91/270</f>
        <v>16.460905349794238</v>
      </c>
      <c r="D91" s="33">
        <f t="shared" ref="D91:E92" si="31">G91/255</f>
        <v>522.87581699346413</v>
      </c>
      <c r="E91" s="33">
        <f t="shared" si="31"/>
        <v>6274.5098039215691</v>
      </c>
      <c r="F91" s="33">
        <f t="shared" ref="F91:F92" si="32">G91/30</f>
        <v>4444.4444444444443</v>
      </c>
      <c r="G91" s="33">
        <f>H91/12</f>
        <v>133333.33333333334</v>
      </c>
      <c r="H91" s="33">
        <v>1600000</v>
      </c>
      <c r="I91" s="18" t="e">
        <f>MROUND(#REF!*20/100+#REF!,100)</f>
        <v>#REF!</v>
      </c>
      <c r="J91" s="18" t="e">
        <f>MROUND(I91*20/100+I91,100)</f>
        <v>#REF!</v>
      </c>
      <c r="K91" s="18"/>
    </row>
    <row r="92" spans="1:11" ht="15">
      <c r="A92" s="19">
        <v>2</v>
      </c>
      <c r="B92" s="16" t="s">
        <v>102</v>
      </c>
      <c r="C92" s="21">
        <f t="shared" si="30"/>
        <v>5.3703703703703702</v>
      </c>
      <c r="D92" s="22">
        <f t="shared" si="31"/>
        <v>170.58823529411765</v>
      </c>
      <c r="E92" s="22">
        <f t="shared" si="31"/>
        <v>2047.0588235294117</v>
      </c>
      <c r="F92" s="22">
        <f t="shared" si="32"/>
        <v>1450</v>
      </c>
      <c r="G92" s="22">
        <f t="shared" ref="G92" si="33">H92/12</f>
        <v>43500</v>
      </c>
      <c r="H92" s="22">
        <f>'[1]Staff Salary '!G9</f>
        <v>522000</v>
      </c>
      <c r="I92" s="22" t="e">
        <f>MROUND(#REF!*20/100+#REF!,100)</f>
        <v>#REF!</v>
      </c>
      <c r="J92" s="22" t="e">
        <f>MROUND(I92*20/100+I92,100)</f>
        <v>#REF!</v>
      </c>
      <c r="K92" s="22"/>
    </row>
    <row r="93" spans="1:11" ht="15">
      <c r="A93" s="19">
        <v>3</v>
      </c>
      <c r="B93" s="16" t="s">
        <v>103</v>
      </c>
      <c r="C93" s="21">
        <v>4.1152263374485596</v>
      </c>
      <c r="D93" s="22">
        <v>130.71895424836603</v>
      </c>
      <c r="E93" s="22">
        <v>1568.6274509803923</v>
      </c>
      <c r="F93" s="22">
        <v>1111.1111111111111</v>
      </c>
      <c r="G93" s="22">
        <v>33333.333333333336</v>
      </c>
      <c r="H93" s="22">
        <v>400000</v>
      </c>
      <c r="I93" s="18" t="e">
        <f>MROUND(#REF!*20/100+#REF!,100)</f>
        <v>#REF!</v>
      </c>
      <c r="J93" s="18" t="e">
        <f>MROUND(I93*20/100+I93,100)</f>
        <v>#REF!</v>
      </c>
      <c r="K93" s="18"/>
    </row>
    <row r="94" spans="1:11" ht="15">
      <c r="A94" s="19">
        <v>4</v>
      </c>
      <c r="B94" s="20" t="s">
        <v>104</v>
      </c>
      <c r="C94" s="21">
        <v>1.7489711934156378</v>
      </c>
      <c r="D94" s="22">
        <v>55.55555555555555</v>
      </c>
      <c r="E94" s="22">
        <v>666.66666666666663</v>
      </c>
      <c r="F94" s="22">
        <v>472.22222222222223</v>
      </c>
      <c r="G94" s="22">
        <v>14166.666666666666</v>
      </c>
      <c r="H94" s="22">
        <v>160000</v>
      </c>
      <c r="I94" s="22" t="e">
        <f>MROUND(#REF!*20/100+#REF!,100)</f>
        <v>#REF!</v>
      </c>
      <c r="J94" s="22" t="e">
        <f>MROUND(I94*20/100+I94,100)</f>
        <v>#REF!</v>
      </c>
      <c r="K94" s="22"/>
    </row>
    <row r="95" spans="1:11" ht="15">
      <c r="A95" s="19">
        <v>5</v>
      </c>
      <c r="B95" s="20" t="s">
        <v>105</v>
      </c>
      <c r="C95" s="21">
        <v>0.72016460905349788</v>
      </c>
      <c r="D95" s="22">
        <v>22.875816993464053</v>
      </c>
      <c r="E95" s="22">
        <v>274.50980392156862</v>
      </c>
      <c r="F95" s="22">
        <v>194.44444444444443</v>
      </c>
      <c r="G95" s="22">
        <v>5833.333333333333</v>
      </c>
      <c r="H95" s="22">
        <v>70000</v>
      </c>
      <c r="I95" s="22" t="e">
        <f>MROUND(#REF!*20/100+#REF!,100)</f>
        <v>#REF!</v>
      </c>
      <c r="J95" s="22" t="e">
        <f>MROUND(I95*20/100+I95,100)</f>
        <v>#REF!</v>
      </c>
      <c r="K95" s="22"/>
    </row>
    <row r="96" spans="1:11" ht="15">
      <c r="A96" s="19">
        <v>6</v>
      </c>
      <c r="B96" s="20" t="s">
        <v>106</v>
      </c>
      <c r="C96" s="21">
        <v>0.102880658436214</v>
      </c>
      <c r="D96" s="22">
        <v>3.2679738562091503</v>
      </c>
      <c r="E96" s="22">
        <v>39.215686274509807</v>
      </c>
      <c r="F96" s="22">
        <v>27.777777777777779</v>
      </c>
      <c r="G96" s="22">
        <v>833.33333333333337</v>
      </c>
      <c r="H96" s="22">
        <v>10000</v>
      </c>
      <c r="I96" s="36">
        <f>200*12</f>
        <v>2400</v>
      </c>
      <c r="J96" s="36">
        <f>200*12</f>
        <v>2400</v>
      </c>
      <c r="K96" s="22"/>
    </row>
    <row r="97" spans="1:11" ht="15">
      <c r="A97" s="19">
        <v>7</v>
      </c>
      <c r="B97" s="20" t="s">
        <v>107</v>
      </c>
      <c r="C97" s="21">
        <v>0.102880658436214</v>
      </c>
      <c r="D97" s="22">
        <v>3.2679738562091503</v>
      </c>
      <c r="E97" s="22">
        <v>39.215686274509807</v>
      </c>
      <c r="F97" s="22">
        <v>27.777777777777779</v>
      </c>
      <c r="G97" s="22">
        <v>833.33333333333337</v>
      </c>
      <c r="H97" s="22">
        <v>10000</v>
      </c>
      <c r="I97" s="36" t="e">
        <f>'[2]Staff Salary Budget'!I9</f>
        <v>#REF!</v>
      </c>
      <c r="J97" s="36" t="e">
        <f>'[2]Staff Salary Budget'!J9</f>
        <v>#REF!</v>
      </c>
      <c r="K97" s="35"/>
    </row>
    <row r="98" spans="1:11" ht="15">
      <c r="A98" s="19">
        <v>8</v>
      </c>
      <c r="B98" s="20" t="s">
        <v>108</v>
      </c>
      <c r="C98" s="21">
        <v>0.102880658436214</v>
      </c>
      <c r="D98" s="22">
        <v>3.2679738562091503</v>
      </c>
      <c r="E98" s="22">
        <v>39.215686274509807</v>
      </c>
      <c r="F98" s="22">
        <v>27.777777777777779</v>
      </c>
      <c r="G98" s="22">
        <v>833.33333333333337</v>
      </c>
      <c r="H98" s="22">
        <v>10000</v>
      </c>
      <c r="I98" s="22" t="e">
        <f>MROUND(#REF!*20/100+#REF!,100)</f>
        <v>#REF!</v>
      </c>
      <c r="J98" s="22" t="e">
        <f>MROUND(I98*20/100+I98,100)</f>
        <v>#REF!</v>
      </c>
      <c r="K98" s="22"/>
    </row>
    <row r="99" spans="1:11" ht="15">
      <c r="A99" s="19">
        <v>9</v>
      </c>
      <c r="B99" s="20" t="s">
        <v>109</v>
      </c>
      <c r="C99" s="21">
        <v>0.20576131687242799</v>
      </c>
      <c r="D99" s="22">
        <v>6.5359477124183005</v>
      </c>
      <c r="E99" s="22">
        <v>78.431372549019613</v>
      </c>
      <c r="F99" s="22">
        <v>55.555555555555557</v>
      </c>
      <c r="G99" s="22">
        <v>1666.6666666666667</v>
      </c>
      <c r="H99" s="22">
        <v>20000</v>
      </c>
      <c r="I99" s="22" t="e">
        <f>MROUND(#REF!*20/100+#REF!,100)</f>
        <v>#REF!</v>
      </c>
      <c r="J99" s="22" t="e">
        <f>MROUND(I99*20/100+I99,100)</f>
        <v>#REF!</v>
      </c>
      <c r="K99" s="22"/>
    </row>
    <row r="100" spans="1:11" ht="15">
      <c r="A100" s="19">
        <v>10</v>
      </c>
      <c r="B100" s="20" t="s">
        <v>110</v>
      </c>
      <c r="C100" s="21">
        <v>5.1440329218106998E-2</v>
      </c>
      <c r="D100" s="22">
        <v>1.6339869281045751</v>
      </c>
      <c r="E100" s="22">
        <v>19.607843137254903</v>
      </c>
      <c r="F100" s="22">
        <v>13.888888888888889</v>
      </c>
      <c r="G100" s="22">
        <v>416.66666666666669</v>
      </c>
      <c r="H100" s="22">
        <v>5000</v>
      </c>
      <c r="I100" s="22" t="e">
        <f>MROUND(#REF!*20/100+#REF!,100)</f>
        <v>#REF!</v>
      </c>
      <c r="J100" s="22" t="e">
        <f>MROUND(I100*20/100+I100,100)</f>
        <v>#REF!</v>
      </c>
      <c r="K100" s="22"/>
    </row>
    <row r="101" spans="1:11" ht="15">
      <c r="A101" s="19">
        <v>11</v>
      </c>
      <c r="B101" s="20" t="s">
        <v>111</v>
      </c>
      <c r="C101" s="21">
        <v>2.0576131687242798E-2</v>
      </c>
      <c r="D101" s="22">
        <v>0.65359477124183007</v>
      </c>
      <c r="E101" s="22">
        <v>7.8431372549019605</v>
      </c>
      <c r="F101" s="22">
        <v>5.5555555555555554</v>
      </c>
      <c r="G101" s="22">
        <v>166.66666666666666</v>
      </c>
      <c r="H101" s="22">
        <v>2000</v>
      </c>
      <c r="I101" s="36" t="e">
        <f>#REF!</f>
        <v>#REF!</v>
      </c>
      <c r="J101" s="36" t="e">
        <f>#REF!</f>
        <v>#REF!</v>
      </c>
      <c r="K101" s="35"/>
    </row>
    <row r="102" spans="1:11" ht="15">
      <c r="A102" s="19">
        <v>12</v>
      </c>
      <c r="B102" s="20" t="s">
        <v>112</v>
      </c>
      <c r="C102" s="21">
        <v>1.0288065843621399E-2</v>
      </c>
      <c r="D102" s="22">
        <v>0.32679738562091504</v>
      </c>
      <c r="E102" s="22">
        <v>3.9215686274509802</v>
      </c>
      <c r="F102" s="22">
        <v>2.7777777777777777</v>
      </c>
      <c r="G102" s="22">
        <v>83.333333333333329</v>
      </c>
      <c r="H102" s="22">
        <v>1000</v>
      </c>
      <c r="I102" s="36" t="e">
        <f>#REF!</f>
        <v>#REF!</v>
      </c>
      <c r="J102" s="36" t="e">
        <f>#REF!</f>
        <v>#REF!</v>
      </c>
      <c r="K102" s="35"/>
    </row>
    <row r="103" spans="1:11" ht="15.75" thickBot="1">
      <c r="A103" s="38"/>
      <c r="B103" s="39"/>
      <c r="C103" s="43"/>
      <c r="D103" s="37"/>
      <c r="E103" s="37"/>
      <c r="F103" s="37"/>
      <c r="G103" s="37"/>
      <c r="H103" s="37"/>
      <c r="I103" s="37"/>
      <c r="J103" s="37"/>
      <c r="K103" s="37"/>
    </row>
    <row r="104" spans="1:11" s="14" customFormat="1" ht="30" customHeight="1" thickBot="1">
      <c r="A104" s="26" t="s">
        <v>113</v>
      </c>
      <c r="B104" s="27" t="s">
        <v>114</v>
      </c>
      <c r="C104" s="12">
        <f t="shared" ref="C104:J104" si="34">SUM(C105:C123)</f>
        <v>20.5761316872428</v>
      </c>
      <c r="D104" s="13">
        <f>G104/255</f>
        <v>653.59477124183002</v>
      </c>
      <c r="E104" s="13">
        <f>H104/255</f>
        <v>7843.1372549019607</v>
      </c>
      <c r="F104" s="13">
        <f t="shared" si="34"/>
        <v>5555.5555555555557</v>
      </c>
      <c r="G104" s="13">
        <f t="shared" si="34"/>
        <v>166666.66666666666</v>
      </c>
      <c r="H104" s="13">
        <f t="shared" si="34"/>
        <v>2000000</v>
      </c>
      <c r="I104" s="28" t="e">
        <f t="shared" si="34"/>
        <v>#REF!</v>
      </c>
      <c r="J104" s="28" t="e">
        <f t="shared" si="34"/>
        <v>#REF!</v>
      </c>
      <c r="K104" s="13"/>
    </row>
    <row r="105" spans="1:11" ht="15">
      <c r="A105" s="15">
        <v>1</v>
      </c>
      <c r="B105" s="16" t="s">
        <v>115</v>
      </c>
      <c r="C105" s="17">
        <f t="shared" ref="C105:C124" si="35">F105/270</f>
        <v>12.825716049382716</v>
      </c>
      <c r="D105" s="18">
        <f t="shared" ref="D105:E123" si="36">G105/255</f>
        <v>407.40509803921572</v>
      </c>
      <c r="E105" s="18">
        <f t="shared" si="36"/>
        <v>4888.8611764705884</v>
      </c>
      <c r="F105" s="18">
        <f t="shared" ref="F105:F123" si="37">G105/30</f>
        <v>3462.9433333333336</v>
      </c>
      <c r="G105" s="18">
        <f t="shared" ref="G105:G123" si="38">H105/12</f>
        <v>103888.3</v>
      </c>
      <c r="H105" s="18">
        <v>1246659.6000000001</v>
      </c>
      <c r="I105" s="18" t="e">
        <f>MROUND(#REF!*20/100+#REF!,100)</f>
        <v>#REF!</v>
      </c>
      <c r="J105" s="18" t="e">
        <f>MROUND(I105*20/100+I105,100)</f>
        <v>#REF!</v>
      </c>
      <c r="K105" s="18"/>
    </row>
    <row r="106" spans="1:11" ht="15">
      <c r="A106" s="15">
        <v>2</v>
      </c>
      <c r="B106" s="20" t="s">
        <v>116</v>
      </c>
      <c r="C106" s="21">
        <f t="shared" si="35"/>
        <v>4.1152263374485596</v>
      </c>
      <c r="D106" s="22">
        <f t="shared" si="36"/>
        <v>130.71895424836603</v>
      </c>
      <c r="E106" s="22">
        <f t="shared" si="36"/>
        <v>1568.6274509803923</v>
      </c>
      <c r="F106" s="22">
        <f t="shared" si="37"/>
        <v>1111.1111111111111</v>
      </c>
      <c r="G106" s="22">
        <f t="shared" si="38"/>
        <v>33333.333333333336</v>
      </c>
      <c r="H106" s="22">
        <v>400000</v>
      </c>
      <c r="I106" s="18" t="e">
        <f>MROUND(#REF!*20/100+#REF!,100)</f>
        <v>#REF!</v>
      </c>
      <c r="J106" s="18" t="e">
        <f>MROUND(I106*20/100+I106,100)</f>
        <v>#REF!</v>
      </c>
      <c r="K106" s="18"/>
    </row>
    <row r="107" spans="1:11" ht="15">
      <c r="A107" s="15">
        <v>3</v>
      </c>
      <c r="B107" s="20" t="s">
        <v>117</v>
      </c>
      <c r="C107" s="21">
        <f t="shared" si="35"/>
        <v>0.72016460905349788</v>
      </c>
      <c r="D107" s="22">
        <f t="shared" si="36"/>
        <v>22.875816993464053</v>
      </c>
      <c r="E107" s="22">
        <f t="shared" si="36"/>
        <v>274.50980392156862</v>
      </c>
      <c r="F107" s="22">
        <f t="shared" si="37"/>
        <v>194.44444444444443</v>
      </c>
      <c r="G107" s="22">
        <f t="shared" si="38"/>
        <v>5833.333333333333</v>
      </c>
      <c r="H107" s="22">
        <v>70000</v>
      </c>
      <c r="I107" s="22" t="e">
        <f>MROUND(#REF!*20/100+#REF!,100)</f>
        <v>#REF!</v>
      </c>
      <c r="J107" s="22" t="e">
        <f>MROUND(I107*20/100+I107,100)</f>
        <v>#REF!</v>
      </c>
      <c r="K107" s="22"/>
    </row>
    <row r="108" spans="1:11" ht="15">
      <c r="A108" s="15">
        <v>4</v>
      </c>
      <c r="B108" s="20" t="s">
        <v>118</v>
      </c>
      <c r="C108" s="21">
        <f t="shared" si="35"/>
        <v>0.61728395061728392</v>
      </c>
      <c r="D108" s="22">
        <f t="shared" si="36"/>
        <v>19.607843137254903</v>
      </c>
      <c r="E108" s="22">
        <f t="shared" si="36"/>
        <v>235.29411764705881</v>
      </c>
      <c r="F108" s="22">
        <f t="shared" si="37"/>
        <v>166.66666666666666</v>
      </c>
      <c r="G108" s="22">
        <f t="shared" si="38"/>
        <v>5000</v>
      </c>
      <c r="H108" s="18">
        <v>60000</v>
      </c>
      <c r="I108" s="22" t="e">
        <f>MROUND(#REF!*20/100+#REF!,100)</f>
        <v>#REF!</v>
      </c>
      <c r="J108" s="22" t="e">
        <f>MROUND(I108*20/100+I108,100)</f>
        <v>#REF!</v>
      </c>
      <c r="K108" s="18"/>
    </row>
    <row r="109" spans="1:11" ht="15">
      <c r="A109" s="15">
        <v>5</v>
      </c>
      <c r="B109" s="20" t="s">
        <v>119</v>
      </c>
      <c r="C109" s="21">
        <f t="shared" si="35"/>
        <v>0.51440329218106995</v>
      </c>
      <c r="D109" s="22">
        <f t="shared" si="36"/>
        <v>16.339869281045754</v>
      </c>
      <c r="E109" s="22">
        <f t="shared" si="36"/>
        <v>196.07843137254903</v>
      </c>
      <c r="F109" s="22">
        <f t="shared" si="37"/>
        <v>138.88888888888889</v>
      </c>
      <c r="G109" s="22">
        <f t="shared" si="38"/>
        <v>4166.666666666667</v>
      </c>
      <c r="H109" s="22">
        <v>50000</v>
      </c>
      <c r="I109" s="22"/>
      <c r="J109" s="22"/>
      <c r="K109" s="22"/>
    </row>
    <row r="110" spans="1:11" ht="15">
      <c r="A110" s="15">
        <v>6</v>
      </c>
      <c r="B110" s="20" t="s">
        <v>120</v>
      </c>
      <c r="C110" s="21">
        <f t="shared" si="35"/>
        <v>0.25720164609053497</v>
      </c>
      <c r="D110" s="22">
        <f t="shared" si="36"/>
        <v>8.169934640522877</v>
      </c>
      <c r="E110" s="22">
        <f t="shared" si="36"/>
        <v>98.039215686274517</v>
      </c>
      <c r="F110" s="22">
        <f t="shared" si="37"/>
        <v>69.444444444444443</v>
      </c>
      <c r="G110" s="22">
        <f t="shared" si="38"/>
        <v>2083.3333333333335</v>
      </c>
      <c r="H110" s="22">
        <v>25000</v>
      </c>
      <c r="I110" s="36" t="e">
        <f>'[2]Staff Salary Budget'!I11</f>
        <v>#REF!</v>
      </c>
      <c r="J110" s="36" t="e">
        <f>'[2]Staff Salary Budget'!J11</f>
        <v>#REF!</v>
      </c>
      <c r="K110" s="35"/>
    </row>
    <row r="111" spans="1:11" ht="15">
      <c r="A111" s="15">
        <v>7</v>
      </c>
      <c r="B111" s="20" t="s">
        <v>121</v>
      </c>
      <c r="C111" s="21">
        <f t="shared" si="35"/>
        <v>0.25720164609053497</v>
      </c>
      <c r="D111" s="22">
        <f t="shared" si="36"/>
        <v>8.169934640522877</v>
      </c>
      <c r="E111" s="22">
        <f t="shared" si="36"/>
        <v>98.039215686274517</v>
      </c>
      <c r="F111" s="22">
        <f t="shared" si="37"/>
        <v>69.444444444444443</v>
      </c>
      <c r="G111" s="22">
        <f t="shared" si="38"/>
        <v>2083.3333333333335</v>
      </c>
      <c r="H111" s="22">
        <v>25000</v>
      </c>
      <c r="I111" s="22" t="e">
        <f>MROUND(#REF!*20/100+#REF!,100)</f>
        <v>#REF!</v>
      </c>
      <c r="J111" s="22" t="e">
        <f t="shared" ref="J111:J123" si="39">MROUND(I111*20/100+I111,100)</f>
        <v>#REF!</v>
      </c>
      <c r="K111" s="22"/>
    </row>
    <row r="112" spans="1:11" ht="15">
      <c r="A112" s="15">
        <v>8</v>
      </c>
      <c r="B112" s="20" t="s">
        <v>122</v>
      </c>
      <c r="C112" s="21">
        <f t="shared" si="35"/>
        <v>0.20576131687242799</v>
      </c>
      <c r="D112" s="22">
        <f t="shared" si="36"/>
        <v>6.5359477124183005</v>
      </c>
      <c r="E112" s="22">
        <f t="shared" si="36"/>
        <v>78.431372549019613</v>
      </c>
      <c r="F112" s="22">
        <f t="shared" si="37"/>
        <v>55.555555555555557</v>
      </c>
      <c r="G112" s="22">
        <f t="shared" si="38"/>
        <v>1666.6666666666667</v>
      </c>
      <c r="H112" s="22">
        <v>20000</v>
      </c>
      <c r="I112" s="22" t="e">
        <f>MROUND(#REF!*20/100+#REF!,100)</f>
        <v>#REF!</v>
      </c>
      <c r="J112" s="22" t="e">
        <f t="shared" si="39"/>
        <v>#REF!</v>
      </c>
      <c r="K112" s="22"/>
    </row>
    <row r="113" spans="1:11" ht="15">
      <c r="A113" s="15">
        <v>9</v>
      </c>
      <c r="B113" s="20" t="s">
        <v>123</v>
      </c>
      <c r="C113" s="21">
        <f t="shared" si="35"/>
        <v>0.20576131687242799</v>
      </c>
      <c r="D113" s="22">
        <f t="shared" si="36"/>
        <v>6.5359477124183005</v>
      </c>
      <c r="E113" s="22">
        <f t="shared" si="36"/>
        <v>78.431372549019613</v>
      </c>
      <c r="F113" s="22">
        <f t="shared" si="37"/>
        <v>55.555555555555557</v>
      </c>
      <c r="G113" s="22">
        <f t="shared" si="38"/>
        <v>1666.6666666666667</v>
      </c>
      <c r="H113" s="22">
        <v>20000</v>
      </c>
      <c r="I113" s="22" t="e">
        <f>MROUND(#REF!*20/100+#REF!,100)</f>
        <v>#REF!</v>
      </c>
      <c r="J113" s="22" t="e">
        <f t="shared" si="39"/>
        <v>#REF!</v>
      </c>
      <c r="K113" s="22"/>
    </row>
    <row r="114" spans="1:11" ht="15">
      <c r="A114" s="15">
        <v>10</v>
      </c>
      <c r="B114" s="20" t="s">
        <v>124</v>
      </c>
      <c r="C114" s="21">
        <f t="shared" si="35"/>
        <v>0.20576131687242799</v>
      </c>
      <c r="D114" s="22">
        <f t="shared" si="36"/>
        <v>6.5359477124183005</v>
      </c>
      <c r="E114" s="22">
        <f t="shared" si="36"/>
        <v>78.431372549019613</v>
      </c>
      <c r="F114" s="22">
        <f t="shared" si="37"/>
        <v>55.555555555555557</v>
      </c>
      <c r="G114" s="22">
        <f t="shared" si="38"/>
        <v>1666.6666666666667</v>
      </c>
      <c r="H114" s="22">
        <v>20000</v>
      </c>
      <c r="I114" s="22" t="e">
        <f>MROUND(#REF!*20/100+#REF!,100)</f>
        <v>#REF!</v>
      </c>
      <c r="J114" s="22" t="e">
        <f t="shared" si="39"/>
        <v>#REF!</v>
      </c>
      <c r="K114" s="22"/>
    </row>
    <row r="115" spans="1:11" ht="15">
      <c r="A115" s="15">
        <v>11</v>
      </c>
      <c r="B115" s="20" t="s">
        <v>125</v>
      </c>
      <c r="C115" s="21">
        <f t="shared" si="35"/>
        <v>0.15432098765432098</v>
      </c>
      <c r="D115" s="22">
        <f t="shared" si="36"/>
        <v>4.9019607843137258</v>
      </c>
      <c r="E115" s="22">
        <f t="shared" si="36"/>
        <v>58.823529411764703</v>
      </c>
      <c r="F115" s="22">
        <f t="shared" si="37"/>
        <v>41.666666666666664</v>
      </c>
      <c r="G115" s="22">
        <f t="shared" si="38"/>
        <v>1250</v>
      </c>
      <c r="H115" s="22">
        <v>15000</v>
      </c>
      <c r="I115" s="22" t="e">
        <f>MROUND(#REF!*20/100+#REF!,100)</f>
        <v>#REF!</v>
      </c>
      <c r="J115" s="22" t="e">
        <f t="shared" si="39"/>
        <v>#REF!</v>
      </c>
      <c r="K115" s="22"/>
    </row>
    <row r="116" spans="1:11" ht="15">
      <c r="A116" s="15">
        <v>12</v>
      </c>
      <c r="B116" s="20" t="s">
        <v>126</v>
      </c>
      <c r="C116" s="21">
        <f t="shared" si="35"/>
        <v>0.15432098765432098</v>
      </c>
      <c r="D116" s="22">
        <f t="shared" si="36"/>
        <v>4.9019607843137258</v>
      </c>
      <c r="E116" s="22">
        <f t="shared" si="36"/>
        <v>58.823529411764703</v>
      </c>
      <c r="F116" s="22">
        <f t="shared" si="37"/>
        <v>41.666666666666664</v>
      </c>
      <c r="G116" s="22">
        <f t="shared" si="38"/>
        <v>1250</v>
      </c>
      <c r="H116" s="22">
        <v>15000</v>
      </c>
      <c r="I116" s="22" t="e">
        <f>MROUND(#REF!*20/100+#REF!,100)</f>
        <v>#REF!</v>
      </c>
      <c r="J116" s="22" t="e">
        <f t="shared" si="39"/>
        <v>#REF!</v>
      </c>
      <c r="K116" s="22"/>
    </row>
    <row r="117" spans="1:11" ht="15">
      <c r="A117" s="15">
        <v>13</v>
      </c>
      <c r="B117" s="20" t="s">
        <v>127</v>
      </c>
      <c r="C117" s="21">
        <f t="shared" si="35"/>
        <v>0.102880658436214</v>
      </c>
      <c r="D117" s="22">
        <f t="shared" si="36"/>
        <v>3.2679738562091503</v>
      </c>
      <c r="E117" s="22">
        <f t="shared" si="36"/>
        <v>39.215686274509807</v>
      </c>
      <c r="F117" s="22">
        <f t="shared" si="37"/>
        <v>27.777777777777779</v>
      </c>
      <c r="G117" s="22">
        <f t="shared" si="38"/>
        <v>833.33333333333337</v>
      </c>
      <c r="H117" s="22">
        <v>10000</v>
      </c>
      <c r="I117" s="22" t="e">
        <f>MROUND(#REF!*20/100+#REF!,100)</f>
        <v>#REF!</v>
      </c>
      <c r="J117" s="22" t="e">
        <f t="shared" si="39"/>
        <v>#REF!</v>
      </c>
      <c r="K117" s="22"/>
    </row>
    <row r="118" spans="1:11" ht="15">
      <c r="A118" s="15">
        <v>14</v>
      </c>
      <c r="B118" s="20" t="s">
        <v>128</v>
      </c>
      <c r="C118" s="21">
        <f t="shared" si="35"/>
        <v>0.102880658436214</v>
      </c>
      <c r="D118" s="22">
        <f t="shared" si="36"/>
        <v>3.2679738562091503</v>
      </c>
      <c r="E118" s="22">
        <f t="shared" si="36"/>
        <v>39.215686274509807</v>
      </c>
      <c r="F118" s="22">
        <f t="shared" si="37"/>
        <v>27.777777777777779</v>
      </c>
      <c r="G118" s="22">
        <f t="shared" si="38"/>
        <v>833.33333333333337</v>
      </c>
      <c r="H118" s="22">
        <v>10000</v>
      </c>
      <c r="I118" s="22" t="e">
        <f>MROUND(#REF!*20/100+#REF!,100)</f>
        <v>#REF!</v>
      </c>
      <c r="J118" s="22" t="e">
        <f t="shared" si="39"/>
        <v>#REF!</v>
      </c>
      <c r="K118" s="22"/>
    </row>
    <row r="119" spans="1:11" ht="15">
      <c r="A119" s="15">
        <v>15</v>
      </c>
      <c r="B119" s="20" t="s">
        <v>129</v>
      </c>
      <c r="C119" s="21">
        <f t="shared" si="35"/>
        <v>5.1440329218106998E-2</v>
      </c>
      <c r="D119" s="22">
        <f t="shared" si="36"/>
        <v>1.6339869281045751</v>
      </c>
      <c r="E119" s="22">
        <f t="shared" si="36"/>
        <v>19.607843137254903</v>
      </c>
      <c r="F119" s="22">
        <f t="shared" si="37"/>
        <v>13.888888888888889</v>
      </c>
      <c r="G119" s="22">
        <f t="shared" si="38"/>
        <v>416.66666666666669</v>
      </c>
      <c r="H119" s="22">
        <v>5000</v>
      </c>
      <c r="I119" s="22" t="e">
        <f>MROUND(#REF!*20/100+#REF!,100)</f>
        <v>#REF!</v>
      </c>
      <c r="J119" s="22" t="e">
        <f t="shared" si="39"/>
        <v>#REF!</v>
      </c>
      <c r="K119" s="22"/>
    </row>
    <row r="120" spans="1:11" ht="15">
      <c r="A120" s="15">
        <v>16</v>
      </c>
      <c r="B120" s="20" t="s">
        <v>130</v>
      </c>
      <c r="C120" s="21">
        <f t="shared" si="35"/>
        <v>3.0864197530864199E-2</v>
      </c>
      <c r="D120" s="22">
        <f t="shared" si="36"/>
        <v>0.98039215686274506</v>
      </c>
      <c r="E120" s="22">
        <f t="shared" si="36"/>
        <v>11.764705882352942</v>
      </c>
      <c r="F120" s="22">
        <f t="shared" si="37"/>
        <v>8.3333333333333339</v>
      </c>
      <c r="G120" s="22">
        <f t="shared" si="38"/>
        <v>250</v>
      </c>
      <c r="H120" s="22">
        <v>3000</v>
      </c>
      <c r="I120" s="22" t="e">
        <f>MROUND(#REF!*20/100+#REF!,100)</f>
        <v>#REF!</v>
      </c>
      <c r="J120" s="22" t="e">
        <f t="shared" si="39"/>
        <v>#REF!</v>
      </c>
      <c r="K120" s="22"/>
    </row>
    <row r="121" spans="1:11" ht="15">
      <c r="A121" s="15">
        <v>17</v>
      </c>
      <c r="B121" s="20" t="s">
        <v>131</v>
      </c>
      <c r="C121" s="21">
        <f t="shared" si="35"/>
        <v>3.0864197530864199E-2</v>
      </c>
      <c r="D121" s="22">
        <f t="shared" si="36"/>
        <v>0.98039215686274506</v>
      </c>
      <c r="E121" s="22">
        <f t="shared" si="36"/>
        <v>11.764705882352942</v>
      </c>
      <c r="F121" s="22">
        <f t="shared" si="37"/>
        <v>8.3333333333333339</v>
      </c>
      <c r="G121" s="22">
        <f t="shared" si="38"/>
        <v>250</v>
      </c>
      <c r="H121" s="22">
        <v>3000</v>
      </c>
      <c r="I121" s="22" t="e">
        <f>MROUND(#REF!*20/100+#REF!,100)</f>
        <v>#REF!</v>
      </c>
      <c r="J121" s="22" t="e">
        <f t="shared" si="39"/>
        <v>#REF!</v>
      </c>
      <c r="K121" s="22"/>
    </row>
    <row r="122" spans="1:11" ht="15">
      <c r="A122" s="15">
        <v>18</v>
      </c>
      <c r="B122" s="20" t="s">
        <v>132</v>
      </c>
      <c r="C122" s="21">
        <f t="shared" si="35"/>
        <v>1.54320987654321E-2</v>
      </c>
      <c r="D122" s="22">
        <f t="shared" si="36"/>
        <v>0.49019607843137253</v>
      </c>
      <c r="E122" s="22">
        <f t="shared" si="36"/>
        <v>5.882352941176471</v>
      </c>
      <c r="F122" s="22">
        <f t="shared" si="37"/>
        <v>4.166666666666667</v>
      </c>
      <c r="G122" s="22">
        <f t="shared" si="38"/>
        <v>125</v>
      </c>
      <c r="H122" s="22">
        <v>1500</v>
      </c>
      <c r="I122" s="22" t="e">
        <f>MROUND(#REF!*20/100+#REF!,100)</f>
        <v>#REF!</v>
      </c>
      <c r="J122" s="22" t="e">
        <f t="shared" si="39"/>
        <v>#REF!</v>
      </c>
      <c r="K122" s="22"/>
    </row>
    <row r="123" spans="1:11" ht="15">
      <c r="A123" s="15">
        <v>19</v>
      </c>
      <c r="B123" s="20" t="s">
        <v>133</v>
      </c>
      <c r="C123" s="21">
        <f t="shared" si="35"/>
        <v>8.646090534979424E-3</v>
      </c>
      <c r="D123" s="22">
        <f t="shared" si="36"/>
        <v>0.27464052287581697</v>
      </c>
      <c r="E123" s="22">
        <f t="shared" si="36"/>
        <v>3.2956862745098037</v>
      </c>
      <c r="F123" s="22">
        <f t="shared" si="37"/>
        <v>2.3344444444444443</v>
      </c>
      <c r="G123" s="22">
        <f t="shared" si="38"/>
        <v>70.033333333333331</v>
      </c>
      <c r="H123" s="22">
        <v>840.4</v>
      </c>
      <c r="I123" s="22" t="e">
        <f>MROUND(#REF!*20/100+#REF!,100)</f>
        <v>#REF!</v>
      </c>
      <c r="J123" s="22" t="e">
        <f t="shared" si="39"/>
        <v>#REF!</v>
      </c>
      <c r="K123" s="22"/>
    </row>
    <row r="124" spans="1:11" ht="15.75" thickBot="1">
      <c r="A124" s="38"/>
      <c r="B124" s="39"/>
      <c r="C124" s="21">
        <f t="shared" si="35"/>
        <v>0</v>
      </c>
      <c r="D124" s="37"/>
      <c r="E124" s="37"/>
      <c r="F124" s="37"/>
      <c r="G124" s="37"/>
      <c r="H124" s="37"/>
      <c r="I124" s="37"/>
      <c r="J124" s="37"/>
      <c r="K124" s="37"/>
    </row>
    <row r="125" spans="1:11" s="14" customFormat="1" ht="30" customHeight="1" thickBot="1">
      <c r="A125" s="26" t="s">
        <v>134</v>
      </c>
      <c r="B125" s="13" t="s">
        <v>135</v>
      </c>
      <c r="C125" s="13">
        <f t="shared" ref="C125:J125" si="40">SUM(C126:C134)</f>
        <v>4.2181069958847734</v>
      </c>
      <c r="D125" s="13">
        <f>G125/255</f>
        <v>133.98692810457518</v>
      </c>
      <c r="E125" s="13">
        <f>H125/255</f>
        <v>1607.8431372549019</v>
      </c>
      <c r="F125" s="13">
        <f t="shared" si="40"/>
        <v>1138.8888888888889</v>
      </c>
      <c r="G125" s="13">
        <f t="shared" si="40"/>
        <v>34166.666666666672</v>
      </c>
      <c r="H125" s="13">
        <f t="shared" si="40"/>
        <v>410000</v>
      </c>
      <c r="I125" s="28" t="e">
        <f t="shared" si="40"/>
        <v>#REF!</v>
      </c>
      <c r="J125" s="28" t="e">
        <f t="shared" si="40"/>
        <v>#REF!</v>
      </c>
      <c r="K125" s="13"/>
    </row>
    <row r="126" spans="1:11" ht="15">
      <c r="A126" s="46">
        <v>1</v>
      </c>
      <c r="B126" s="30" t="s">
        <v>136</v>
      </c>
      <c r="C126" s="45">
        <f t="shared" ref="C126:C134" si="41">F126/270</f>
        <v>3.7037037037037037</v>
      </c>
      <c r="D126" s="33">
        <f t="shared" ref="D126:E134" si="42">G126/255</f>
        <v>117.64705882352941</v>
      </c>
      <c r="E126" s="33">
        <f t="shared" si="42"/>
        <v>1411.7647058823529</v>
      </c>
      <c r="F126" s="33">
        <f t="shared" ref="F126:F134" si="43">G126/30</f>
        <v>1000</v>
      </c>
      <c r="G126" s="33">
        <v>30000</v>
      </c>
      <c r="H126" s="33">
        <f>G126*12</f>
        <v>360000</v>
      </c>
      <c r="I126" s="33" t="e">
        <f>MROUND(#REF!*20/100+#REF!,100)</f>
        <v>#REF!</v>
      </c>
      <c r="J126" s="33" t="e">
        <f t="shared" ref="J126:J133" si="44">MROUND(I126*20/100+I126,100)</f>
        <v>#REF!</v>
      </c>
      <c r="K126" s="33"/>
    </row>
    <row r="127" spans="1:11" ht="15">
      <c r="A127" s="46">
        <v>2</v>
      </c>
      <c r="B127" s="30" t="s">
        <v>137</v>
      </c>
      <c r="C127" s="45">
        <f t="shared" si="41"/>
        <v>0.25720164609053497</v>
      </c>
      <c r="D127" s="33">
        <f t="shared" si="42"/>
        <v>8.169934640522877</v>
      </c>
      <c r="E127" s="33">
        <f t="shared" si="42"/>
        <v>98.039215686274517</v>
      </c>
      <c r="F127" s="33">
        <f t="shared" si="43"/>
        <v>69.444444444444443</v>
      </c>
      <c r="G127" s="33">
        <f t="shared" ref="G127:G134" si="45">H127/12</f>
        <v>2083.3333333333335</v>
      </c>
      <c r="H127" s="33">
        <v>25000</v>
      </c>
      <c r="I127" s="33" t="e">
        <f>MROUND(#REF!*20/100+#REF!,100)</f>
        <v>#REF!</v>
      </c>
      <c r="J127" s="33" t="e">
        <f t="shared" si="44"/>
        <v>#REF!</v>
      </c>
      <c r="K127" s="33"/>
    </row>
    <row r="128" spans="1:11" ht="15">
      <c r="A128" s="46">
        <v>3</v>
      </c>
      <c r="B128" s="34" t="s">
        <v>138</v>
      </c>
      <c r="C128" s="31">
        <f t="shared" si="41"/>
        <v>5.1440329218106998E-2</v>
      </c>
      <c r="D128" s="32">
        <f t="shared" si="42"/>
        <v>1.6339869281045751</v>
      </c>
      <c r="E128" s="32">
        <f t="shared" si="42"/>
        <v>19.607843137254903</v>
      </c>
      <c r="F128" s="32">
        <f t="shared" si="43"/>
        <v>13.888888888888889</v>
      </c>
      <c r="G128" s="32">
        <f t="shared" si="45"/>
        <v>416.66666666666669</v>
      </c>
      <c r="H128" s="32">
        <v>5000</v>
      </c>
      <c r="I128" s="32" t="e">
        <f>MROUND(#REF!*20/100+#REF!,100)</f>
        <v>#REF!</v>
      </c>
      <c r="J128" s="32" t="e">
        <f t="shared" si="44"/>
        <v>#REF!</v>
      </c>
      <c r="K128" s="32"/>
    </row>
    <row r="129" spans="1:11" ht="15">
      <c r="A129" s="46">
        <v>4</v>
      </c>
      <c r="B129" s="34" t="s">
        <v>139</v>
      </c>
      <c r="C129" s="31">
        <f t="shared" si="41"/>
        <v>5.1440329218106998E-2</v>
      </c>
      <c r="D129" s="32">
        <f t="shared" si="42"/>
        <v>1.6339869281045751</v>
      </c>
      <c r="E129" s="32">
        <f t="shared" si="42"/>
        <v>19.607843137254903</v>
      </c>
      <c r="F129" s="32">
        <f t="shared" si="43"/>
        <v>13.888888888888889</v>
      </c>
      <c r="G129" s="32">
        <f t="shared" si="45"/>
        <v>416.66666666666669</v>
      </c>
      <c r="H129" s="32">
        <v>5000</v>
      </c>
      <c r="I129" s="32" t="e">
        <f>MROUND(#REF!*20/100+#REF!,100)</f>
        <v>#REF!</v>
      </c>
      <c r="J129" s="32" t="e">
        <f t="shared" si="44"/>
        <v>#REF!</v>
      </c>
      <c r="K129" s="32"/>
    </row>
    <row r="130" spans="1:11" ht="15">
      <c r="A130" s="46">
        <v>5</v>
      </c>
      <c r="B130" s="34" t="s">
        <v>140</v>
      </c>
      <c r="C130" s="31">
        <f t="shared" si="41"/>
        <v>3.0864197530864199E-2</v>
      </c>
      <c r="D130" s="32">
        <f t="shared" si="42"/>
        <v>0.98039215686274506</v>
      </c>
      <c r="E130" s="32">
        <f t="shared" si="42"/>
        <v>11.764705882352942</v>
      </c>
      <c r="F130" s="32">
        <f t="shared" si="43"/>
        <v>8.3333333333333339</v>
      </c>
      <c r="G130" s="32">
        <f t="shared" si="45"/>
        <v>250</v>
      </c>
      <c r="H130" s="32">
        <v>3000</v>
      </c>
      <c r="I130" s="32" t="e">
        <f>MROUND(#REF!*20/100+#REF!,100)</f>
        <v>#REF!</v>
      </c>
      <c r="J130" s="32" t="e">
        <f t="shared" si="44"/>
        <v>#REF!</v>
      </c>
      <c r="K130" s="32"/>
    </row>
    <row r="131" spans="1:11" ht="15">
      <c r="A131" s="46">
        <v>6</v>
      </c>
      <c r="B131" s="34" t="s">
        <v>141</v>
      </c>
      <c r="C131" s="31">
        <f t="shared" si="41"/>
        <v>1.0288065843621399E-2</v>
      </c>
      <c r="D131" s="32">
        <f t="shared" si="42"/>
        <v>0.32679738562091504</v>
      </c>
      <c r="E131" s="32">
        <f t="shared" si="42"/>
        <v>3.9215686274509802</v>
      </c>
      <c r="F131" s="32">
        <f t="shared" si="43"/>
        <v>2.7777777777777777</v>
      </c>
      <c r="G131" s="32">
        <f t="shared" si="45"/>
        <v>83.333333333333329</v>
      </c>
      <c r="H131" s="32">
        <v>1000</v>
      </c>
      <c r="I131" s="32" t="e">
        <f>MROUND(#REF!*20/100+#REF!,100)</f>
        <v>#REF!</v>
      </c>
      <c r="J131" s="32" t="e">
        <f t="shared" si="44"/>
        <v>#REF!</v>
      </c>
      <c r="K131" s="32"/>
    </row>
    <row r="132" spans="1:11" ht="15">
      <c r="A132" s="46">
        <v>7</v>
      </c>
      <c r="B132" s="34" t="s">
        <v>142</v>
      </c>
      <c r="C132" s="31">
        <f t="shared" si="41"/>
        <v>1.0288065843621399E-2</v>
      </c>
      <c r="D132" s="32">
        <f t="shared" si="42"/>
        <v>0.32679738562091504</v>
      </c>
      <c r="E132" s="32">
        <f t="shared" si="42"/>
        <v>3.9215686274509802</v>
      </c>
      <c r="F132" s="32">
        <f t="shared" si="43"/>
        <v>2.7777777777777777</v>
      </c>
      <c r="G132" s="32">
        <f t="shared" si="45"/>
        <v>83.333333333333329</v>
      </c>
      <c r="H132" s="32">
        <v>1000</v>
      </c>
      <c r="I132" s="32" t="e">
        <f>MROUND(#REF!*20/100+#REF!,100)</f>
        <v>#REF!</v>
      </c>
      <c r="J132" s="32" t="e">
        <f t="shared" si="44"/>
        <v>#REF!</v>
      </c>
      <c r="K132" s="32"/>
    </row>
    <row r="133" spans="1:11" ht="15">
      <c r="A133" s="46">
        <v>8</v>
      </c>
      <c r="B133" s="34" t="s">
        <v>143</v>
      </c>
      <c r="C133" s="31">
        <f t="shared" si="41"/>
        <v>1.0288065843621399E-2</v>
      </c>
      <c r="D133" s="32">
        <f t="shared" si="42"/>
        <v>0.32679738562091504</v>
      </c>
      <c r="E133" s="32">
        <f t="shared" si="42"/>
        <v>3.9215686274509802</v>
      </c>
      <c r="F133" s="32">
        <f t="shared" si="43"/>
        <v>2.7777777777777777</v>
      </c>
      <c r="G133" s="32">
        <f t="shared" si="45"/>
        <v>83.333333333333329</v>
      </c>
      <c r="H133" s="32">
        <v>1000</v>
      </c>
      <c r="I133" s="32" t="e">
        <f>MROUND(#REF!*20/100+#REF!,100)</f>
        <v>#REF!</v>
      </c>
      <c r="J133" s="32" t="e">
        <f t="shared" si="44"/>
        <v>#REF!</v>
      </c>
      <c r="K133" s="32"/>
    </row>
    <row r="134" spans="1:11" ht="15">
      <c r="A134" s="46">
        <v>9</v>
      </c>
      <c r="B134" s="34" t="s">
        <v>144</v>
      </c>
      <c r="C134" s="31">
        <f t="shared" si="41"/>
        <v>9.2592592592592587E-2</v>
      </c>
      <c r="D134" s="32">
        <f t="shared" si="42"/>
        <v>2.9411764705882355</v>
      </c>
      <c r="E134" s="32">
        <f t="shared" si="42"/>
        <v>35.294117647058826</v>
      </c>
      <c r="F134" s="32">
        <f t="shared" si="43"/>
        <v>25</v>
      </c>
      <c r="G134" s="32">
        <f t="shared" si="45"/>
        <v>750</v>
      </c>
      <c r="H134" s="32">
        <v>9000</v>
      </c>
      <c r="I134" s="32"/>
      <c r="J134" s="32"/>
      <c r="K134" s="32"/>
    </row>
    <row r="135" spans="1:11" ht="15.75" thickBot="1">
      <c r="A135" s="19"/>
      <c r="B135" s="20"/>
      <c r="C135" s="21"/>
      <c r="D135" s="22"/>
      <c r="E135" s="22"/>
      <c r="F135" s="22"/>
      <c r="G135" s="22"/>
      <c r="H135" s="22"/>
      <c r="I135" s="22"/>
      <c r="J135" s="22"/>
      <c r="K135" s="22"/>
    </row>
    <row r="136" spans="1:11" ht="30" customHeight="1" thickBot="1">
      <c r="A136" s="26" t="s">
        <v>145</v>
      </c>
      <c r="B136" s="13" t="s">
        <v>146</v>
      </c>
      <c r="C136" s="12">
        <f t="shared" ref="C136:H136" si="46">SUM(C137:C149)</f>
        <v>6.6872427983539096</v>
      </c>
      <c r="D136" s="13">
        <f>G136/255</f>
        <v>212.4183006535948</v>
      </c>
      <c r="E136" s="13">
        <f>H136/255</f>
        <v>2549.0196078431372</v>
      </c>
      <c r="F136" s="13">
        <f t="shared" si="46"/>
        <v>1805.5555555555559</v>
      </c>
      <c r="G136" s="13">
        <f t="shared" si="46"/>
        <v>54166.666666666672</v>
      </c>
      <c r="H136" s="13">
        <f t="shared" si="46"/>
        <v>650000</v>
      </c>
      <c r="I136" s="12"/>
      <c r="J136" s="47"/>
      <c r="K136" s="13"/>
    </row>
    <row r="137" spans="1:11" ht="15">
      <c r="A137" s="15">
        <v>1</v>
      </c>
      <c r="B137" s="16" t="s">
        <v>147</v>
      </c>
      <c r="C137" s="17">
        <f t="shared" ref="C137:C149" si="47">F137/270</f>
        <v>3.0864197530864197</v>
      </c>
      <c r="D137" s="18">
        <f t="shared" ref="D137:E149" si="48">G137/255</f>
        <v>98.039215686274517</v>
      </c>
      <c r="E137" s="18">
        <f t="shared" si="48"/>
        <v>1176.4705882352941</v>
      </c>
      <c r="F137" s="18">
        <f t="shared" ref="F137:F149" si="49">G137/30</f>
        <v>833.33333333333337</v>
      </c>
      <c r="G137" s="18">
        <f t="shared" ref="G137:G149" si="50">H137/12</f>
        <v>25000</v>
      </c>
      <c r="H137" s="18">
        <v>300000</v>
      </c>
      <c r="I137" s="18"/>
      <c r="J137" s="18"/>
      <c r="K137" s="18"/>
    </row>
    <row r="138" spans="1:11" ht="15">
      <c r="A138" s="15">
        <v>2</v>
      </c>
      <c r="B138" s="16" t="s">
        <v>148</v>
      </c>
      <c r="C138" s="21">
        <f t="shared" si="47"/>
        <v>0.82304526748971196</v>
      </c>
      <c r="D138" s="22">
        <f t="shared" si="48"/>
        <v>26.143790849673202</v>
      </c>
      <c r="E138" s="22">
        <f t="shared" si="48"/>
        <v>313.72549019607845</v>
      </c>
      <c r="F138" s="22">
        <f t="shared" si="49"/>
        <v>222.22222222222223</v>
      </c>
      <c r="G138" s="22">
        <f t="shared" si="50"/>
        <v>6666.666666666667</v>
      </c>
      <c r="H138" s="18">
        <v>80000</v>
      </c>
      <c r="I138" s="22"/>
      <c r="J138" s="22"/>
      <c r="K138" s="18"/>
    </row>
    <row r="139" spans="1:11" ht="15">
      <c r="A139" s="15">
        <v>3</v>
      </c>
      <c r="B139" s="16" t="s">
        <v>149</v>
      </c>
      <c r="C139" s="21">
        <f t="shared" si="47"/>
        <v>1.0288065843621399</v>
      </c>
      <c r="D139" s="22">
        <f t="shared" si="48"/>
        <v>32.679738562091508</v>
      </c>
      <c r="E139" s="22">
        <f t="shared" si="48"/>
        <v>392.15686274509807</v>
      </c>
      <c r="F139" s="22">
        <f t="shared" si="49"/>
        <v>277.77777777777777</v>
      </c>
      <c r="G139" s="22">
        <f t="shared" si="50"/>
        <v>8333.3333333333339</v>
      </c>
      <c r="H139" s="18">
        <v>100000</v>
      </c>
      <c r="I139" s="22"/>
      <c r="J139" s="22"/>
      <c r="K139" s="18"/>
    </row>
    <row r="140" spans="1:11" ht="15">
      <c r="A140" s="15">
        <v>4</v>
      </c>
      <c r="B140" s="16" t="s">
        <v>150</v>
      </c>
      <c r="C140" s="21">
        <f t="shared" si="47"/>
        <v>0.51440329218106995</v>
      </c>
      <c r="D140" s="22">
        <f t="shared" si="48"/>
        <v>16.339869281045754</v>
      </c>
      <c r="E140" s="22">
        <f t="shared" si="48"/>
        <v>196.07843137254903</v>
      </c>
      <c r="F140" s="22">
        <f t="shared" si="49"/>
        <v>138.88888888888889</v>
      </c>
      <c r="G140" s="22">
        <f t="shared" si="50"/>
        <v>4166.666666666667</v>
      </c>
      <c r="H140" s="18">
        <v>50000</v>
      </c>
      <c r="I140" s="22"/>
      <c r="J140" s="22"/>
      <c r="K140" s="18"/>
    </row>
    <row r="141" spans="1:11" ht="15">
      <c r="A141" s="15">
        <v>5</v>
      </c>
      <c r="B141" s="16" t="s">
        <v>151</v>
      </c>
      <c r="C141" s="21">
        <f t="shared" si="47"/>
        <v>0.30864197530864196</v>
      </c>
      <c r="D141" s="22">
        <f t="shared" si="48"/>
        <v>9.8039215686274517</v>
      </c>
      <c r="E141" s="22">
        <f t="shared" si="48"/>
        <v>117.64705882352941</v>
      </c>
      <c r="F141" s="22">
        <f t="shared" si="49"/>
        <v>83.333333333333329</v>
      </c>
      <c r="G141" s="22">
        <f t="shared" si="50"/>
        <v>2500</v>
      </c>
      <c r="H141" s="18">
        <v>30000</v>
      </c>
      <c r="I141" s="22"/>
      <c r="J141" s="22"/>
      <c r="K141" s="18"/>
    </row>
    <row r="142" spans="1:11" ht="15">
      <c r="A142" s="15">
        <v>6</v>
      </c>
      <c r="B142" s="16" t="s">
        <v>152</v>
      </c>
      <c r="C142" s="21">
        <f t="shared" si="47"/>
        <v>0.30864197530864196</v>
      </c>
      <c r="D142" s="22">
        <f t="shared" si="48"/>
        <v>9.8039215686274517</v>
      </c>
      <c r="E142" s="22">
        <f t="shared" si="48"/>
        <v>117.64705882352941</v>
      </c>
      <c r="F142" s="22">
        <f t="shared" si="49"/>
        <v>83.333333333333329</v>
      </c>
      <c r="G142" s="22">
        <f t="shared" si="50"/>
        <v>2500</v>
      </c>
      <c r="H142" s="18">
        <v>30000</v>
      </c>
      <c r="I142" s="22"/>
      <c r="J142" s="22"/>
      <c r="K142" s="18"/>
    </row>
    <row r="143" spans="1:11" ht="15">
      <c r="A143" s="15">
        <v>7</v>
      </c>
      <c r="B143" s="16" t="s">
        <v>153</v>
      </c>
      <c r="C143" s="21">
        <f t="shared" si="47"/>
        <v>0.15432098765432098</v>
      </c>
      <c r="D143" s="22">
        <f t="shared" si="48"/>
        <v>4.9019607843137258</v>
      </c>
      <c r="E143" s="22">
        <f t="shared" si="48"/>
        <v>58.823529411764703</v>
      </c>
      <c r="F143" s="22">
        <f t="shared" si="49"/>
        <v>41.666666666666664</v>
      </c>
      <c r="G143" s="22">
        <f t="shared" si="50"/>
        <v>1250</v>
      </c>
      <c r="H143" s="18">
        <v>15000</v>
      </c>
      <c r="I143" s="22"/>
      <c r="J143" s="22"/>
      <c r="K143" s="18"/>
    </row>
    <row r="144" spans="1:11" ht="15">
      <c r="A144" s="15">
        <v>8</v>
      </c>
      <c r="B144" s="16" t="s">
        <v>154</v>
      </c>
      <c r="C144" s="21">
        <f t="shared" si="47"/>
        <v>0.102880658436214</v>
      </c>
      <c r="D144" s="22">
        <f t="shared" si="48"/>
        <v>3.2679738562091503</v>
      </c>
      <c r="E144" s="22">
        <f t="shared" si="48"/>
        <v>39.215686274509807</v>
      </c>
      <c r="F144" s="22">
        <f t="shared" si="49"/>
        <v>27.777777777777779</v>
      </c>
      <c r="G144" s="22">
        <f t="shared" si="50"/>
        <v>833.33333333333337</v>
      </c>
      <c r="H144" s="18">
        <v>10000</v>
      </c>
      <c r="I144" s="22"/>
      <c r="J144" s="22"/>
      <c r="K144" s="18"/>
    </row>
    <row r="145" spans="1:11" ht="15">
      <c r="A145" s="15">
        <v>9</v>
      </c>
      <c r="B145" s="16" t="s">
        <v>155</v>
      </c>
      <c r="C145" s="21">
        <f t="shared" si="47"/>
        <v>0.102880658436214</v>
      </c>
      <c r="D145" s="22">
        <f t="shared" si="48"/>
        <v>3.2679738562091503</v>
      </c>
      <c r="E145" s="22">
        <f t="shared" si="48"/>
        <v>39.215686274509807</v>
      </c>
      <c r="F145" s="22">
        <f t="shared" si="49"/>
        <v>27.777777777777779</v>
      </c>
      <c r="G145" s="22">
        <f t="shared" si="50"/>
        <v>833.33333333333337</v>
      </c>
      <c r="H145" s="18">
        <v>10000</v>
      </c>
      <c r="I145" s="22"/>
      <c r="J145" s="22"/>
      <c r="K145" s="18"/>
    </row>
    <row r="146" spans="1:11" ht="15">
      <c r="A146" s="15">
        <v>10</v>
      </c>
      <c r="B146" s="16" t="s">
        <v>156</v>
      </c>
      <c r="C146" s="21">
        <f t="shared" si="47"/>
        <v>0.15432098765432098</v>
      </c>
      <c r="D146" s="22">
        <f t="shared" si="48"/>
        <v>4.9019607843137258</v>
      </c>
      <c r="E146" s="22">
        <f t="shared" si="48"/>
        <v>58.823529411764703</v>
      </c>
      <c r="F146" s="22">
        <f t="shared" si="49"/>
        <v>41.666666666666664</v>
      </c>
      <c r="G146" s="22">
        <f t="shared" si="50"/>
        <v>1250</v>
      </c>
      <c r="H146" s="18">
        <v>15000</v>
      </c>
      <c r="I146" s="22"/>
      <c r="J146" s="22"/>
      <c r="K146" s="18"/>
    </row>
    <row r="147" spans="1:11" ht="15">
      <c r="A147" s="15">
        <v>11</v>
      </c>
      <c r="B147" s="20" t="s">
        <v>157</v>
      </c>
      <c r="C147" s="21">
        <f t="shared" si="47"/>
        <v>3.6409465020576133E-2</v>
      </c>
      <c r="D147" s="22">
        <f t="shared" si="48"/>
        <v>1.1565359477124184</v>
      </c>
      <c r="E147" s="22">
        <f t="shared" si="48"/>
        <v>13.87843137254902</v>
      </c>
      <c r="F147" s="22">
        <f t="shared" si="49"/>
        <v>9.8305555555555557</v>
      </c>
      <c r="G147" s="22">
        <f t="shared" si="50"/>
        <v>294.91666666666669</v>
      </c>
      <c r="H147" s="22">
        <v>3539</v>
      </c>
      <c r="I147" s="22"/>
      <c r="J147" s="22"/>
      <c r="K147" s="22"/>
    </row>
    <row r="148" spans="1:11" ht="15">
      <c r="A148" s="15">
        <v>12</v>
      </c>
      <c r="B148" s="20" t="s">
        <v>158</v>
      </c>
      <c r="C148" s="21">
        <f t="shared" si="47"/>
        <v>1.0288065843621399E-2</v>
      </c>
      <c r="D148" s="22">
        <f t="shared" si="48"/>
        <v>0.32679738562091504</v>
      </c>
      <c r="E148" s="22">
        <f t="shared" si="48"/>
        <v>3.9215686274509802</v>
      </c>
      <c r="F148" s="22">
        <f t="shared" si="49"/>
        <v>2.7777777777777777</v>
      </c>
      <c r="G148" s="22">
        <f t="shared" si="50"/>
        <v>83.333333333333329</v>
      </c>
      <c r="H148" s="22">
        <v>1000</v>
      </c>
      <c r="I148" s="22"/>
      <c r="J148" s="22"/>
      <c r="K148" s="22"/>
    </row>
    <row r="149" spans="1:11" ht="15.75" thickBot="1">
      <c r="A149" s="15">
        <v>13</v>
      </c>
      <c r="B149" s="20" t="s">
        <v>159</v>
      </c>
      <c r="C149" s="48">
        <f t="shared" si="47"/>
        <v>5.6183127572016461E-2</v>
      </c>
      <c r="D149" s="22">
        <f t="shared" si="48"/>
        <v>1.7846405228758169</v>
      </c>
      <c r="E149" s="22">
        <f t="shared" si="48"/>
        <v>21.415686274509802</v>
      </c>
      <c r="F149" s="22">
        <f t="shared" si="49"/>
        <v>15.169444444444444</v>
      </c>
      <c r="G149" s="22">
        <f t="shared" si="50"/>
        <v>455.08333333333331</v>
      </c>
      <c r="H149" s="22">
        <v>5461</v>
      </c>
      <c r="I149" s="22"/>
      <c r="J149" s="22"/>
      <c r="K149" s="22"/>
    </row>
    <row r="150" spans="1:11" s="53" customFormat="1" ht="27" customHeight="1" thickBot="1">
      <c r="A150" s="49" t="s">
        <v>160</v>
      </c>
      <c r="B150" s="50"/>
      <c r="C150" s="51">
        <f>F150/270</f>
        <v>133.84773662551441</v>
      </c>
      <c r="D150" s="52">
        <f>D3+D25+D42+D57+D71+D90+D104+D125+D136</f>
        <v>4251.6339869281046</v>
      </c>
      <c r="E150" s="52">
        <f>E3+E25+E42+E57+E71+E90+E104+E125+E136</f>
        <v>50980.392156862741</v>
      </c>
      <c r="F150" s="52">
        <f>F3+F25+F42+F57+F71+F90+F104+F125+F136</f>
        <v>36138.888888888891</v>
      </c>
      <c r="G150" s="52">
        <f>G3+G25+G42+G57+G71+G90+G104+G125+G136</f>
        <v>1084166.6666666665</v>
      </c>
      <c r="H150" s="52">
        <f>H3+H25+H42+H57+H71+H90+H104+H125+H136</f>
        <v>13000000</v>
      </c>
      <c r="I150" s="52" t="e">
        <f>I3+I25+I42+I57+I71+I90+I104+I125</f>
        <v>#REF!</v>
      </c>
      <c r="J150" s="52" t="e">
        <f>J3+J25+J42+J57+J71+J90+J104+J125</f>
        <v>#REF!</v>
      </c>
      <c r="K150" s="52"/>
    </row>
    <row r="151" spans="1:11" ht="15">
      <c r="A151" s="3"/>
      <c r="C151" s="3"/>
      <c r="D151" s="3"/>
      <c r="E151" s="3"/>
      <c r="F151" s="3"/>
      <c r="G151" s="3"/>
      <c r="H151" s="3"/>
      <c r="I151" s="3"/>
      <c r="J151" s="3"/>
    </row>
    <row r="152" spans="1:11" ht="15">
      <c r="A152" s="3"/>
      <c r="D152" s="3"/>
      <c r="E152" s="3"/>
      <c r="F152" s="3"/>
      <c r="G152" s="3"/>
      <c r="H152" s="3"/>
    </row>
    <row r="153" spans="1:11" ht="15">
      <c r="A153" s="3"/>
      <c r="C153" s="3"/>
      <c r="D153" s="3"/>
      <c r="E153" s="3"/>
      <c r="F153" s="3"/>
      <c r="G153" s="3"/>
      <c r="H153" s="3"/>
      <c r="I153" s="3"/>
      <c r="J153" s="3"/>
    </row>
    <row r="154" spans="1:11" ht="15">
      <c r="A154" s="3"/>
      <c r="C154" s="3"/>
      <c r="D154" s="3"/>
      <c r="E154" s="3"/>
      <c r="F154" s="3"/>
      <c r="G154" s="3"/>
      <c r="H154" s="3"/>
      <c r="I154" s="3"/>
      <c r="J154" s="3"/>
    </row>
    <row r="155" spans="1:11" ht="15">
      <c r="A155" s="3"/>
      <c r="C155" s="3"/>
      <c r="D155" s="3"/>
      <c r="E155" s="3"/>
      <c r="F155" s="3"/>
      <c r="G155" s="3"/>
      <c r="H155" s="3"/>
      <c r="I155" s="3"/>
      <c r="J155" s="3"/>
    </row>
    <row r="156" spans="1:11" ht="15"/>
    <row r="157" spans="1:11" ht="15"/>
    <row r="158" spans="1:11" ht="15"/>
    <row r="159" spans="1:11" ht="15"/>
    <row r="160" spans="1:11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 hidden="1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</sheetData>
  <mergeCells count="2">
    <mergeCell ref="A1:K1"/>
    <mergeCell ref="A150:B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Woodward</dc:creator>
  <cp:lastModifiedBy>Adam Woodward</cp:lastModifiedBy>
  <dcterms:created xsi:type="dcterms:W3CDTF">2017-01-31T09:34:59Z</dcterms:created>
  <dcterms:modified xsi:type="dcterms:W3CDTF">2017-01-31T09:36:14Z</dcterms:modified>
</cp:coreProperties>
</file>