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32" windowWidth="11340" windowHeight="6288" activeTab="1"/>
  </bookViews>
  <sheets>
    <sheet name="TB" sheetId="1" r:id="rId1"/>
    <sheet name="I&amp;E" sheetId="2" r:id="rId2"/>
    <sheet name="BS" sheetId="3" r:id="rId3"/>
    <sheet name="R&amp;P" sheetId="4" r:id="rId4"/>
    <sheet name="WIP" sheetId="5" r:id="rId5"/>
    <sheet name="CTI" sheetId="6" state="hidden" r:id="rId6"/>
    <sheet name="Sheet3" sheetId="7" state="hidden" r:id="rId7"/>
    <sheet name="SCH" sheetId="8" r:id="rId8"/>
  </sheets>
  <definedNames/>
  <calcPr fullCalcOnLoad="1"/>
</workbook>
</file>

<file path=xl/sharedStrings.xml><?xml version="1.0" encoding="utf-8"?>
<sst xmlns="http://schemas.openxmlformats.org/spreadsheetml/2006/main" count="379" uniqueCount="327">
  <si>
    <t>Donation Received</t>
  </si>
  <si>
    <t>Education Expenses</t>
  </si>
  <si>
    <t>Home Expenses</t>
  </si>
  <si>
    <t>Medical Expenses</t>
  </si>
  <si>
    <t>Telephone Charges</t>
  </si>
  <si>
    <t>Telephone Deposit</t>
  </si>
  <si>
    <t>MATHRU FOUNDATION</t>
  </si>
  <si>
    <t xml:space="preserve">LIABILITIES </t>
  </si>
  <si>
    <t>AMOUNT</t>
  </si>
  <si>
    <t>ASSETS</t>
  </si>
  <si>
    <t>Rs.</t>
  </si>
  <si>
    <t>TRUST FUND</t>
  </si>
  <si>
    <t>FIXED ASSETS</t>
  </si>
  <si>
    <t>INVESTMENTS</t>
  </si>
  <si>
    <t>Opening Balance</t>
  </si>
  <si>
    <t>CURRENT ASSETS, LOANS &amp;</t>
  </si>
  <si>
    <t>ADVANCES AND DEPOSITS</t>
  </si>
  <si>
    <t xml:space="preserve">        Expenditure</t>
  </si>
  <si>
    <t xml:space="preserve">Cash at Bank - </t>
  </si>
  <si>
    <t>ICICI Bank A/c - 016901006856</t>
  </si>
  <si>
    <t>Cash in Hand</t>
  </si>
  <si>
    <t xml:space="preserve">                       For Mathru Foundation</t>
  </si>
  <si>
    <t>Chair Person         Managing Trustee</t>
  </si>
  <si>
    <t>EXPENDITURE</t>
  </si>
  <si>
    <t>INCOME</t>
  </si>
  <si>
    <t>To Excess of Income</t>
  </si>
  <si>
    <t xml:space="preserve">    Over Expenditure</t>
  </si>
  <si>
    <t>RECEIPTS</t>
  </si>
  <si>
    <t>PAYMENTS</t>
  </si>
  <si>
    <t>To Opening Balance:-</t>
  </si>
  <si>
    <t xml:space="preserve">    - Cash in Hand</t>
  </si>
  <si>
    <t xml:space="preserve">      - ICICI Bank - 016901006856</t>
  </si>
  <si>
    <t>M/s MATHRU FOUNDATION</t>
  </si>
  <si>
    <t>Asst. Year</t>
  </si>
  <si>
    <t>Year Ended</t>
  </si>
  <si>
    <t>Status</t>
  </si>
  <si>
    <t>A.O.P (Trust)</t>
  </si>
  <si>
    <t>P A N</t>
  </si>
  <si>
    <t>AABTM3841L</t>
  </si>
  <si>
    <t>Assessing Officer</t>
  </si>
  <si>
    <t>COMPUTATION OF TOTAL INCOME</t>
  </si>
  <si>
    <t>INCOME FROM OTHER SOURCES</t>
  </si>
  <si>
    <t>Gross Receipts (Including Interest Income)</t>
  </si>
  <si>
    <t>TOTAL INCOME</t>
  </si>
  <si>
    <t>85% of the above</t>
  </si>
  <si>
    <t>Deductions U/s 11</t>
  </si>
  <si>
    <t>TOTAL DEDUCTIONS   -  (B)</t>
  </si>
  <si>
    <t>SURPLUS/(DEFICIT)  = (A)-(B)</t>
  </si>
  <si>
    <t>TOTAL TAX PAYABLE</t>
  </si>
  <si>
    <t xml:space="preserve">       T.D.S</t>
  </si>
  <si>
    <t>REFUND DUE</t>
  </si>
  <si>
    <t>NIL</t>
  </si>
  <si>
    <t>To Bank Charges</t>
  </si>
  <si>
    <t>To Home Expenses</t>
  </si>
  <si>
    <t>To Medical Expenses</t>
  </si>
  <si>
    <t>Syndicate Bank A/c - 499</t>
  </si>
  <si>
    <t>To Educational Expenses</t>
  </si>
  <si>
    <t xml:space="preserve">    - ICICI Bank A/c-016901006856</t>
  </si>
  <si>
    <t>TOTAL INCOME   -  (A)</t>
  </si>
  <si>
    <t>Trust Ward - 2</t>
  </si>
  <si>
    <t xml:space="preserve">      - Syndicate Bank - 499</t>
  </si>
  <si>
    <t xml:space="preserve">      - Syndicate Bank - 764</t>
  </si>
  <si>
    <t>By Bank Charges</t>
  </si>
  <si>
    <t>By Home Expenses</t>
  </si>
  <si>
    <t>By Medical Expenses</t>
  </si>
  <si>
    <t>By Educational Expenses</t>
  </si>
  <si>
    <t>General Fund</t>
  </si>
  <si>
    <t>Donation For Corpus Fund</t>
  </si>
  <si>
    <t>Staff Welfare</t>
  </si>
  <si>
    <t xml:space="preserve">    - Syndicate Bank-CA 499</t>
  </si>
  <si>
    <t xml:space="preserve">    - Syndicate Bank-CA 764</t>
  </si>
  <si>
    <t>GENERAL FUND</t>
  </si>
  <si>
    <t>Income set accumulated/set apart U/s 11(2)</t>
  </si>
  <si>
    <t>Asst Year</t>
  </si>
  <si>
    <t>By Staff Welfare</t>
  </si>
  <si>
    <t>By Staff Salary</t>
  </si>
  <si>
    <t>To Staff Salary</t>
  </si>
  <si>
    <t>To Telephone Charges</t>
  </si>
  <si>
    <t>Syndicate Bank A/c - 83847</t>
  </si>
  <si>
    <t xml:space="preserve">      - Syndicate Bank - 83847</t>
  </si>
  <si>
    <t>a) Amount spent for Charitable Purposes - Revenue</t>
  </si>
  <si>
    <t>b) Amount spent for Charitable Purposes - Capital</t>
  </si>
  <si>
    <t>Building on Leased Property</t>
  </si>
  <si>
    <t>To Depreciation</t>
  </si>
  <si>
    <t>c) Deposited in Vikas Cash Certificate - 11(5)</t>
  </si>
  <si>
    <t>Deposit B D A</t>
  </si>
  <si>
    <t>By Telephone Charges</t>
  </si>
  <si>
    <t>Income Tax Refund due</t>
  </si>
  <si>
    <t>Syndicate Bank A/c - 764-Endowment</t>
  </si>
  <si>
    <t xml:space="preserve">Income Applied for Charitable purposes : </t>
  </si>
  <si>
    <t xml:space="preserve">Income deemed to be Applied for Charitable purposes : </t>
  </si>
  <si>
    <t xml:space="preserve">Total amount applied for charitable purposes </t>
  </si>
  <si>
    <t>Syndicate Bank A/c - 86673</t>
  </si>
  <si>
    <t xml:space="preserve">    - Syndicate Bank - 83847</t>
  </si>
  <si>
    <t xml:space="preserve">      - Syndicate Bank - 86673</t>
  </si>
  <si>
    <t>By Closing Balances:-</t>
  </si>
  <si>
    <t>i) Amount in Scheduled Bank Deposits (Notified to AO)</t>
  </si>
  <si>
    <t>Washing Machine</t>
  </si>
  <si>
    <t>2011-2012</t>
  </si>
  <si>
    <t xml:space="preserve">      - Cash </t>
  </si>
  <si>
    <t xml:space="preserve">    - Syndicate Bank - 86673</t>
  </si>
  <si>
    <t>Site No.44&amp;45 at Burugunte Village</t>
  </si>
  <si>
    <t>CORPUS FUND</t>
  </si>
  <si>
    <t>ENDOWMENT FUND</t>
  </si>
  <si>
    <t xml:space="preserve">        Corpus of the Trust</t>
  </si>
  <si>
    <t>To Printing &amp; Stationery</t>
  </si>
  <si>
    <t>Site No.46 at Burugunte Village</t>
  </si>
  <si>
    <t>2012-2013</t>
  </si>
  <si>
    <t>By Printing &amp; Stationery</t>
  </si>
  <si>
    <t>CURRENT LIABILITIES AND</t>
  </si>
  <si>
    <t>PROVISIONS</t>
  </si>
  <si>
    <t>Current Assets</t>
  </si>
  <si>
    <t>Bank Accounts</t>
  </si>
  <si>
    <t>Grand Total</t>
  </si>
  <si>
    <t>Cash-in-hand</t>
  </si>
  <si>
    <t>Indirect Expenses</t>
  </si>
  <si>
    <t>Current Liabilities</t>
  </si>
  <si>
    <t>Sundry Creditors</t>
  </si>
  <si>
    <t>Fixed Assets</t>
  </si>
  <si>
    <t>Loans &amp; Advances (Asset)</t>
  </si>
  <si>
    <t>Indirect Incomes</t>
  </si>
  <si>
    <t>Particulars</t>
  </si>
  <si>
    <t>Capital Account</t>
  </si>
  <si>
    <t>Deposits (Asset)</t>
  </si>
  <si>
    <t>Duties &amp; Taxes</t>
  </si>
  <si>
    <t>Computer Maintenance</t>
  </si>
  <si>
    <t>Provisions</t>
  </si>
  <si>
    <t>Donation For Endowment Fund</t>
  </si>
  <si>
    <t>TDS Payable</t>
  </si>
  <si>
    <t>Salary Payable</t>
  </si>
  <si>
    <t>Rentention Deduction-Shrunga</t>
  </si>
  <si>
    <t>Borewells</t>
  </si>
  <si>
    <t>Building</t>
  </si>
  <si>
    <t>Furniture &amp; Fixtures</t>
  </si>
  <si>
    <t>Printer</t>
  </si>
  <si>
    <t>Deposit-B.D.A</t>
  </si>
  <si>
    <t>Income Tax Refund</t>
  </si>
  <si>
    <t>Interest Accrued On FD</t>
  </si>
  <si>
    <t>Syndicate Bank FD(VCC)</t>
  </si>
  <si>
    <t>Tax Deducted At Source</t>
  </si>
  <si>
    <t>Salary Advance - Kumaraswamy</t>
  </si>
  <si>
    <t>Shrunga Constructions-Mob Adv</t>
  </si>
  <si>
    <t>Petty Cash</t>
  </si>
  <si>
    <t>ICICI Bank</t>
  </si>
  <si>
    <t>Syndicate Bank 499</t>
  </si>
  <si>
    <t>Syndicate Bank 764</t>
  </si>
  <si>
    <t>Syndicate Bank 83847</t>
  </si>
  <si>
    <t>Syndicate  Bank 86673</t>
  </si>
  <si>
    <t>Direct Incomes</t>
  </si>
  <si>
    <t>Bank Interest Received</t>
  </si>
  <si>
    <t>Interest on Fixed Deposits</t>
  </si>
  <si>
    <t>Bank Charges &amp; Interest</t>
  </si>
  <si>
    <t>Food Expenses</t>
  </si>
  <si>
    <t>Local Conveyance</t>
  </si>
  <si>
    <t>Milk Expenses</t>
  </si>
  <si>
    <t>Misc Expense</t>
  </si>
  <si>
    <t>News Paper Charges</t>
  </si>
  <si>
    <t>Petrol Expense</t>
  </si>
  <si>
    <t>Pooja Expenses</t>
  </si>
  <si>
    <t>Postage &amp; Courier</t>
  </si>
  <si>
    <t>Printing &amp; Stationary</t>
  </si>
  <si>
    <t>Refreshment Expense</t>
  </si>
  <si>
    <t>Repair&amp;Maintanance</t>
  </si>
  <si>
    <t>Salaries &amp; Wages</t>
  </si>
  <si>
    <t>Vehicle Maintanance</t>
  </si>
  <si>
    <t>DEBIT</t>
  </si>
  <si>
    <t>CREDIT</t>
  </si>
  <si>
    <t>Borewell</t>
  </si>
  <si>
    <t>By News Paper and Periodicals</t>
  </si>
  <si>
    <t>Building Work in Progress - Burugunta</t>
  </si>
  <si>
    <t>Other Advances</t>
  </si>
  <si>
    <t>electricity expenses</t>
  </si>
  <si>
    <t>travelling &amp;conveyance</t>
  </si>
  <si>
    <r>
      <t>Add:</t>
    </r>
    <r>
      <rPr>
        <sz val="10"/>
        <rFont val="Arial"/>
        <family val="2"/>
      </rPr>
      <t xml:space="preserve"> Excess of Income over</t>
    </r>
  </si>
  <si>
    <r>
      <t>Add:</t>
    </r>
    <r>
      <rPr>
        <sz val="10"/>
        <rFont val="Arial"/>
        <family val="2"/>
      </rPr>
      <t xml:space="preserve"> Additions - Site towards</t>
    </r>
  </si>
  <si>
    <r>
      <t>Add:</t>
    </r>
    <r>
      <rPr>
        <sz val="10"/>
        <rFont val="Arial"/>
        <family val="2"/>
      </rPr>
      <t xml:space="preserve"> Additions durinng the year</t>
    </r>
  </si>
  <si>
    <t>Building work in progress</t>
  </si>
  <si>
    <t>Capital Advance</t>
  </si>
  <si>
    <t>M/S.Esskaybee Developers</t>
  </si>
  <si>
    <t>To Staff Welfare</t>
  </si>
  <si>
    <t>To Electricity Expenses</t>
  </si>
  <si>
    <t>To Misc Expenses</t>
  </si>
  <si>
    <t>To Repairs and Maintanance</t>
  </si>
  <si>
    <t>To News Paper &amp; Periodicals</t>
  </si>
  <si>
    <t>By Misc Expenses</t>
  </si>
  <si>
    <t>By Repairs and Maintanance</t>
  </si>
  <si>
    <t>EXEMPT U/S 11 BEING LESS THAN  15% OF THE GROSS RECEIPTS</t>
  </si>
  <si>
    <t>(Figures in Rs )</t>
  </si>
  <si>
    <t>2016-2017</t>
  </si>
  <si>
    <t>Shrunga Constructions</t>
  </si>
  <si>
    <t>DONATION PAID</t>
  </si>
  <si>
    <t>Rent</t>
  </si>
  <si>
    <t>To Vehicle Maintanance</t>
  </si>
  <si>
    <t>By Vehicle Maintanance</t>
  </si>
  <si>
    <r>
      <t>Less:</t>
    </r>
    <r>
      <rPr>
        <sz val="10"/>
        <rFont val="Arial"/>
        <family val="2"/>
      </rPr>
      <t xml:space="preserve"> Interest from Bank</t>
    </r>
  </si>
  <si>
    <r>
      <t>Add:</t>
    </r>
    <r>
      <rPr>
        <sz val="10"/>
        <rFont val="Arial"/>
        <family val="2"/>
      </rPr>
      <t xml:space="preserve"> Interest from Bank</t>
    </r>
  </si>
  <si>
    <t>NO,45,SRI SAI GARDENS,</t>
  </si>
  <si>
    <t>SARJAPUR-ATTIBELE MAIN ROAD,SARJAPUR,</t>
  </si>
  <si>
    <t>BURGUNTE VILLAGE,</t>
  </si>
  <si>
    <t>BANGALORE-562125.</t>
  </si>
  <si>
    <t xml:space="preserve">     Indian Contributions</t>
  </si>
  <si>
    <t xml:space="preserve">     Foreign Contributions</t>
  </si>
  <si>
    <r>
      <t>By Donations Received-</t>
    </r>
    <r>
      <rPr>
        <b/>
        <sz val="10"/>
        <rFont val="Arial"/>
        <family val="2"/>
      </rPr>
      <t>Annx-I</t>
    </r>
  </si>
  <si>
    <t>ANNEXURE - I</t>
  </si>
  <si>
    <t>Total</t>
  </si>
  <si>
    <t>Donations Received</t>
  </si>
  <si>
    <t>Interest from Bank</t>
  </si>
  <si>
    <t xml:space="preserve">  Interest from Bank-INR A/cs</t>
  </si>
  <si>
    <t xml:space="preserve">  Interest from Bank-Foreign</t>
  </si>
  <si>
    <t>To Interest from Bank</t>
  </si>
  <si>
    <t>To Donations Received</t>
  </si>
  <si>
    <t>Inaugaration expensess</t>
  </si>
  <si>
    <t>Insurance Premium</t>
  </si>
  <si>
    <t>Interest &amp; penalty</t>
  </si>
  <si>
    <t>Water Tank Expenses</t>
  </si>
  <si>
    <t>Office Expense</t>
  </si>
  <si>
    <t>To Office Expenses</t>
  </si>
  <si>
    <t>By Office Expenses</t>
  </si>
  <si>
    <t xml:space="preserve">Mathru Foundation </t>
  </si>
  <si>
    <t>Annexure</t>
  </si>
  <si>
    <t>Fixed Deposit Number</t>
  </si>
  <si>
    <t>Date of opened</t>
  </si>
  <si>
    <t>Date of maturity</t>
  </si>
  <si>
    <t>Interest on FD</t>
  </si>
  <si>
    <t>04484010012676/4</t>
  </si>
  <si>
    <t>04484050015190/8</t>
  </si>
  <si>
    <t>04484050017114/8</t>
  </si>
  <si>
    <t>04484010012676/11</t>
  </si>
  <si>
    <t>04484010012676/13</t>
  </si>
  <si>
    <t>04484010012676/12</t>
  </si>
  <si>
    <t>document not found</t>
  </si>
  <si>
    <t>PARTICULARS</t>
  </si>
  <si>
    <t>AMARAVATHI TRADERS</t>
  </si>
  <si>
    <t>Bhaktisri Creative Arts</t>
  </si>
  <si>
    <t>C. R. S. Textiles &amp; Tailors</t>
  </si>
  <si>
    <t>Empire Cooling Solutions Pvt Ltd</t>
  </si>
  <si>
    <t>HANISHA AGENCIES</t>
  </si>
  <si>
    <t>Inferno Event Management</t>
  </si>
  <si>
    <t>Nawmath Vishwakarma Interiours</t>
  </si>
  <si>
    <t>Pai International Electronics Ltd</t>
  </si>
  <si>
    <t>Perfect Cement Products</t>
  </si>
  <si>
    <t>Ramesh Maiya</t>
  </si>
  <si>
    <t>RED Communications</t>
  </si>
  <si>
    <t>SAKHI</t>
  </si>
  <si>
    <t>Sri Angala Fabrication</t>
  </si>
  <si>
    <t>Sri Bangalore Top Power Center</t>
  </si>
  <si>
    <t>Sri Laksmi Venkateshwar Fsbricater Works</t>
  </si>
  <si>
    <t>Sri Vinayaka Ceramics</t>
  </si>
  <si>
    <t>Suresh Enterprises</t>
  </si>
  <si>
    <t>Target Systems &amp; Solutions</t>
  </si>
  <si>
    <t>Wings Cool</t>
  </si>
  <si>
    <t>Y. K. Star Electrical</t>
  </si>
  <si>
    <t>By Fixed Deposits</t>
  </si>
  <si>
    <t>2017-2018</t>
  </si>
  <si>
    <t>Building at Burugunte Village</t>
  </si>
  <si>
    <t>ANNEXURE - A</t>
  </si>
  <si>
    <t>AMOUNT SPENT FOR CHARTIABLE PURPOSE</t>
  </si>
  <si>
    <t>Less: Depreciation</t>
  </si>
  <si>
    <t>ANNEXURE - B</t>
  </si>
  <si>
    <t>Total Expenses - As per I &amp; E account</t>
  </si>
  <si>
    <r>
      <t>By Interest from Bank-</t>
    </r>
    <r>
      <rPr>
        <b/>
        <sz val="10"/>
        <rFont val="Arial"/>
        <family val="2"/>
      </rPr>
      <t>Annx-II</t>
    </r>
  </si>
  <si>
    <t>ANNEXURE - II</t>
  </si>
  <si>
    <t>aabtm3841l04022004</t>
  </si>
  <si>
    <t>Less: Amount Accumulated U/s 11(2) (A Y 2012-13)</t>
  </si>
  <si>
    <t>Additions as per Fixed Assets</t>
  </si>
  <si>
    <t>Capital Expenses</t>
  </si>
  <si>
    <t>RO Plant</t>
  </si>
  <si>
    <t>UPS</t>
  </si>
  <si>
    <t>Cable Charges</t>
  </si>
  <si>
    <t>Rates &amp; Taxes</t>
  </si>
  <si>
    <t>CCTV</t>
  </si>
  <si>
    <t>To Rates &amp; Taxes</t>
  </si>
  <si>
    <t>By Rates &amp; Taxes</t>
  </si>
  <si>
    <t>By Fixed Assets</t>
  </si>
  <si>
    <t>Date</t>
  </si>
  <si>
    <t>Deposit</t>
  </si>
  <si>
    <t>Ele.chrg</t>
  </si>
  <si>
    <t>Bal</t>
  </si>
  <si>
    <t>Schedule - A - Fixed Assets</t>
  </si>
  <si>
    <t>W.D.V</t>
  </si>
  <si>
    <t>ADDITIONS</t>
  </si>
  <si>
    <t>DEPRECIATION</t>
  </si>
  <si>
    <t>AS ON</t>
  </si>
  <si>
    <t>BEFORE</t>
  </si>
  <si>
    <t>AFTER</t>
  </si>
  <si>
    <t>TOTAL</t>
  </si>
  <si>
    <t>RATE</t>
  </si>
  <si>
    <t>Building Block 10%</t>
  </si>
  <si>
    <t>Furniture Block 10%</t>
  </si>
  <si>
    <t>Plant Block 15%</t>
  </si>
  <si>
    <r>
      <t xml:space="preserve">Fixed Assets - </t>
    </r>
    <r>
      <rPr>
        <b/>
        <sz val="10"/>
        <rFont val="Arial"/>
        <family val="2"/>
      </rPr>
      <t>SCH - A</t>
    </r>
  </si>
  <si>
    <t>Additions During the year</t>
  </si>
  <si>
    <t>2019-2020</t>
  </si>
  <si>
    <t>31.03.2019</t>
  </si>
  <si>
    <t xml:space="preserve">as per tally </t>
  </si>
  <si>
    <t>diff</t>
  </si>
  <si>
    <t>Parking charges</t>
  </si>
  <si>
    <t xml:space="preserve">    Contribution Account</t>
  </si>
  <si>
    <t>Trial Balance (1-Apr-2019 to 31-Mar-2020)</t>
  </si>
  <si>
    <t>31.03.2020</t>
  </si>
  <si>
    <t>INCOME &amp; EXPENDITURE A/C FOR THE YEAR ENDED 31ST MARCH 2020</t>
  </si>
  <si>
    <t>BALANCE SHEET AS AT 31ST MARCH 2020</t>
  </si>
  <si>
    <t>RECEIPTS &amp; PAYMENTS A/C FOR THE YEAR ENDED 31ST MARCH 2020</t>
  </si>
  <si>
    <t>01.04.2019</t>
  </si>
  <si>
    <t>30.09.2019</t>
  </si>
  <si>
    <t>01.10.2019</t>
  </si>
  <si>
    <t>-</t>
  </si>
  <si>
    <t>salary arrears</t>
  </si>
  <si>
    <t>Vehicle Tata Winger</t>
  </si>
  <si>
    <t>To Local Conveyance</t>
  </si>
  <si>
    <t>To Pooja Expense</t>
  </si>
  <si>
    <t>To Travelling Expense</t>
  </si>
  <si>
    <t>To Salary Arrears</t>
  </si>
  <si>
    <t>Vehicle- Tata Winger</t>
  </si>
  <si>
    <t>Tax Collected at Source</t>
  </si>
  <si>
    <t>Tax Collected At Source</t>
  </si>
  <si>
    <t>By Electricity Expenses</t>
  </si>
  <si>
    <t>By Pooja Expense</t>
  </si>
  <si>
    <t>By Travelling Expense</t>
  </si>
  <si>
    <t>By Salary Arrears</t>
  </si>
  <si>
    <t>By Milk Expenses</t>
  </si>
  <si>
    <t>By Computer Mainenance</t>
  </si>
  <si>
    <t>By Local Conveyance</t>
  </si>
  <si>
    <t>As at
March 31, 2020</t>
  </si>
  <si>
    <t>To FD Matured</t>
  </si>
  <si>
    <t>To Milk Expenses</t>
  </si>
  <si>
    <t>To Computer Maintenance</t>
  </si>
</sst>
</file>

<file path=xl/styles.xml><?xml version="1.0" encoding="utf-8"?>
<styleSheet xmlns="http://schemas.openxmlformats.org/spreadsheetml/2006/main">
  <numFmts count="6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0;[Red]#,##0.00"/>
    <numFmt numFmtId="187" formatCode="#,##0;[Red]#,##0"/>
    <numFmt numFmtId="188" formatCode="[$-409]dddd\,\ mmmm\ dd\,\ yyyy"/>
    <numFmt numFmtId="189" formatCode="00000"/>
    <numFmt numFmtId="190" formatCode="_(* #,##0.0_);_(* \(#,##0.0\);_(* &quot;-&quot;??_);_(@_)"/>
    <numFmt numFmtId="191" formatCode="_(* #,##0_);_(* \(#,##0\);_(* &quot;-&quot;??_);_(@_)"/>
    <numFmt numFmtId="192" formatCode="[$-409]h:mm:ss\ AM/PM"/>
    <numFmt numFmtId="193" formatCode="0.0%"/>
    <numFmt numFmtId="194" formatCode="m/d/yy;@"/>
    <numFmt numFmtId="195" formatCode="0.0000000"/>
    <numFmt numFmtId="196" formatCode="0.00;[Red]0.00"/>
    <numFmt numFmtId="197" formatCode="&quot;&quot;0"/>
    <numFmt numFmtId="198" formatCode="&quot;&quot;0.00"/>
    <numFmt numFmtId="199" formatCode="0.00_);\(0.00\)"/>
    <numFmt numFmtId="200" formatCode="[$-409]d\-mmm\-yy;@"/>
    <numFmt numFmtId="201" formatCode="#,##0.00_ ;\-#,##0.00\ "/>
    <numFmt numFmtId="202" formatCode="#,##0.0000_ ;\-#,##0.0000\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00;[Red]#,##0.000"/>
    <numFmt numFmtId="208" formatCode="#,##0.0;[Red]#,##0.0"/>
    <numFmt numFmtId="209" formatCode="_(* #,##0.00_);_(* \(#,##0.00\);_(* \-??_);_(@_)"/>
    <numFmt numFmtId="210" formatCode="_(* #,##0_);_(* \(#,##0\);_(* \-??_);_(@_)"/>
    <numFmt numFmtId="211" formatCode="_(* #,##0.0_);_(* \(#,##0.0\);_(* \-??_);_(@_)"/>
    <numFmt numFmtId="212" formatCode="[$-4009]dd\ mmmm\ yyyy"/>
    <numFmt numFmtId="213" formatCode="#,##0.0000000000;[Red]#,##0.0000000000"/>
    <numFmt numFmtId="214" formatCode="_(* #,##0.000_);_(* \(#,##0.000\);_(* &quot;-&quot;??_);_(@_)"/>
    <numFmt numFmtId="215" formatCode="_(* #,##0.0000_);_(* \(#,##0.0000\);_(* &quot;-&quot;??_);_(@_)"/>
    <numFmt numFmtId="216" formatCode="_(* #,##0.00000_);_(* \(#,##0.00000\);_(* &quot;-&quot;??_);_(@_)"/>
  </numFmts>
  <fonts count="5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Alignment="1">
      <alignment/>
    </xf>
    <xf numFmtId="177" fontId="0" fillId="0" borderId="0" xfId="42" applyFont="1" applyFill="1" applyAlignment="1">
      <alignment/>
    </xf>
    <xf numFmtId="0" fontId="1" fillId="0" borderId="0" xfId="0" applyFont="1" applyFill="1" applyAlignment="1">
      <alignment horizontal="center"/>
    </xf>
    <xf numFmtId="177" fontId="1" fillId="0" borderId="10" xfId="42" applyFont="1" applyFill="1" applyBorder="1" applyAlignment="1">
      <alignment horizontal="center"/>
    </xf>
    <xf numFmtId="177" fontId="1" fillId="0" borderId="11" xfId="42" applyFont="1" applyFill="1" applyBorder="1" applyAlignment="1">
      <alignment horizontal="center"/>
    </xf>
    <xf numFmtId="177" fontId="1" fillId="0" borderId="12" xfId="42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86" fontId="0" fillId="0" borderId="0" xfId="0" applyNumberFormat="1" applyFont="1" applyFill="1" applyAlignment="1" applyProtection="1">
      <alignment/>
      <protection locked="0"/>
    </xf>
    <xf numFmtId="186" fontId="0" fillId="0" borderId="0" xfId="0" applyNumberFormat="1" applyFont="1" applyFill="1" applyAlignment="1" applyProtection="1">
      <alignment horizontal="left"/>
      <protection locked="0"/>
    </xf>
    <xf numFmtId="186" fontId="1" fillId="0" borderId="13" xfId="0" applyNumberFormat="1" applyFont="1" applyFill="1" applyBorder="1" applyAlignment="1">
      <alignment horizontal="left"/>
    </xf>
    <xf numFmtId="186" fontId="0" fillId="0" borderId="14" xfId="0" applyNumberFormat="1" applyFont="1" applyFill="1" applyBorder="1" applyAlignment="1">
      <alignment horizontal="left"/>
    </xf>
    <xf numFmtId="186" fontId="1" fillId="0" borderId="14" xfId="0" applyNumberFormat="1" applyFont="1" applyFill="1" applyBorder="1" applyAlignment="1">
      <alignment horizontal="left"/>
    </xf>
    <xf numFmtId="186" fontId="1" fillId="0" borderId="15" xfId="0" applyNumberFormat="1" applyFont="1" applyFill="1" applyBorder="1" applyAlignment="1">
      <alignment horizontal="left"/>
    </xf>
    <xf numFmtId="39" fontId="0" fillId="0" borderId="11" xfId="0" applyNumberFormat="1" applyFont="1" applyFill="1" applyBorder="1" applyAlignment="1">
      <alignment horizontal="left"/>
    </xf>
    <xf numFmtId="186" fontId="1" fillId="0" borderId="16" xfId="0" applyNumberFormat="1" applyFont="1" applyFill="1" applyBorder="1" applyAlignment="1">
      <alignment horizontal="left"/>
    </xf>
    <xf numFmtId="186" fontId="1" fillId="0" borderId="17" xfId="0" applyNumberFormat="1" applyFont="1" applyFill="1" applyBorder="1" applyAlignment="1">
      <alignment horizontal="left"/>
    </xf>
    <xf numFmtId="186" fontId="0" fillId="0" borderId="13" xfId="0" applyNumberFormat="1" applyFont="1" applyFill="1" applyBorder="1" applyAlignment="1">
      <alignment horizontal="left"/>
    </xf>
    <xf numFmtId="186" fontId="0" fillId="0" borderId="18" xfId="0" applyNumberFormat="1" applyFont="1" applyFill="1" applyBorder="1" applyAlignment="1">
      <alignment horizontal="left"/>
    </xf>
    <xf numFmtId="186" fontId="0" fillId="0" borderId="18" xfId="0" applyNumberFormat="1" applyFont="1" applyFill="1" applyBorder="1" applyAlignment="1" applyProtection="1">
      <alignment/>
      <protection locked="0"/>
    </xf>
    <xf numFmtId="39" fontId="0" fillId="0" borderId="19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20" xfId="0" applyNumberFormat="1" applyFont="1" applyFill="1" applyBorder="1" applyAlignment="1" applyProtection="1">
      <alignment/>
      <protection locked="0"/>
    </xf>
    <xf numFmtId="39" fontId="0" fillId="0" borderId="17" xfId="0" applyNumberFormat="1" applyFont="1" applyFill="1" applyBorder="1" applyAlignment="1" applyProtection="1">
      <alignment/>
      <protection locked="0"/>
    </xf>
    <xf numFmtId="186" fontId="0" fillId="0" borderId="11" xfId="0" applyNumberFormat="1" applyFont="1" applyFill="1" applyBorder="1" applyAlignment="1">
      <alignment horizontal="fill"/>
    </xf>
    <xf numFmtId="186" fontId="0" fillId="0" borderId="15" xfId="0" applyNumberFormat="1" applyFont="1" applyFill="1" applyBorder="1" applyAlignment="1">
      <alignment horizontal="fill"/>
    </xf>
    <xf numFmtId="186" fontId="0" fillId="0" borderId="15" xfId="0" applyNumberFormat="1" applyFont="1" applyFill="1" applyBorder="1" applyAlignment="1">
      <alignment horizontal="center"/>
    </xf>
    <xf numFmtId="186" fontId="2" fillId="0" borderId="11" xfId="0" applyNumberFormat="1" applyFont="1" applyFill="1" applyBorder="1" applyAlignment="1">
      <alignment horizontal="left"/>
    </xf>
    <xf numFmtId="186" fontId="2" fillId="0" borderId="15" xfId="0" applyNumberFormat="1" applyFont="1" applyFill="1" applyBorder="1" applyAlignment="1">
      <alignment horizontal="left"/>
    </xf>
    <xf numFmtId="186" fontId="0" fillId="0" borderId="15" xfId="0" applyNumberFormat="1" applyFont="1" applyFill="1" applyBorder="1" applyAlignment="1">
      <alignment horizontal="left"/>
    </xf>
    <xf numFmtId="39" fontId="0" fillId="0" borderId="15" xfId="0" applyNumberFormat="1" applyFont="1" applyFill="1" applyBorder="1" applyAlignment="1">
      <alignment horizontal="left"/>
    </xf>
    <xf numFmtId="186" fontId="0" fillId="0" borderId="11" xfId="0" applyNumberFormat="1" applyFont="1" applyFill="1" applyBorder="1" applyAlignment="1">
      <alignment horizontal="left"/>
    </xf>
    <xf numFmtId="186" fontId="0" fillId="0" borderId="15" xfId="0" applyNumberFormat="1" applyFont="1" applyFill="1" applyBorder="1" applyAlignment="1">
      <alignment horizontal="right"/>
    </xf>
    <xf numFmtId="39" fontId="0" fillId="0" borderId="15" xfId="0" applyNumberFormat="1" applyFont="1" applyFill="1" applyBorder="1" applyAlignment="1">
      <alignment horizontal="right"/>
    </xf>
    <xf numFmtId="186" fontId="1" fillId="0" borderId="11" xfId="0" applyNumberFormat="1" applyFont="1" applyFill="1" applyBorder="1" applyAlignment="1">
      <alignment horizontal="left"/>
    </xf>
    <xf numFmtId="186" fontId="1" fillId="0" borderId="11" xfId="0" applyNumberFormat="1" applyFont="1" applyFill="1" applyBorder="1" applyAlignment="1">
      <alignment horizontal="center"/>
    </xf>
    <xf numFmtId="186" fontId="1" fillId="0" borderId="15" xfId="0" applyNumberFormat="1" applyFont="1" applyFill="1" applyBorder="1" applyAlignment="1">
      <alignment horizontal="center"/>
    </xf>
    <xf numFmtId="177" fontId="0" fillId="0" borderId="15" xfId="42" applyFont="1" applyFill="1" applyBorder="1" applyAlignment="1">
      <alignment/>
    </xf>
    <xf numFmtId="177" fontId="1" fillId="0" borderId="15" xfId="42" applyFont="1" applyFill="1" applyBorder="1" applyAlignment="1">
      <alignment horizontal="fill"/>
    </xf>
    <xf numFmtId="39" fontId="1" fillId="0" borderId="11" xfId="0" applyNumberFormat="1" applyFont="1" applyFill="1" applyBorder="1" applyAlignment="1">
      <alignment/>
    </xf>
    <xf numFmtId="177" fontId="0" fillId="0" borderId="15" xfId="42" applyFont="1" applyFill="1" applyBorder="1" applyAlignment="1">
      <alignment horizontal="fill"/>
    </xf>
    <xf numFmtId="177" fontId="0" fillId="0" borderId="21" xfId="42" applyFont="1" applyFill="1" applyBorder="1" applyAlignment="1">
      <alignment horizontal="fill"/>
    </xf>
    <xf numFmtId="177" fontId="0" fillId="0" borderId="0" xfId="42" applyFont="1" applyFill="1" applyBorder="1" applyAlignment="1">
      <alignment horizontal="fill"/>
    </xf>
    <xf numFmtId="186" fontId="1" fillId="0" borderId="13" xfId="0" applyNumberFormat="1" applyFont="1" applyFill="1" applyBorder="1" applyAlignment="1">
      <alignment horizontal="center"/>
    </xf>
    <xf numFmtId="186" fontId="1" fillId="0" borderId="19" xfId="0" applyNumberFormat="1" applyFont="1" applyFill="1" applyBorder="1" applyAlignment="1">
      <alignment horizontal="center"/>
    </xf>
    <xf numFmtId="177" fontId="0" fillId="0" borderId="19" xfId="42" applyFont="1" applyFill="1" applyBorder="1" applyAlignment="1">
      <alignment horizontal="fill"/>
    </xf>
    <xf numFmtId="177" fontId="0" fillId="0" borderId="10" xfId="42" applyFont="1" applyFill="1" applyBorder="1" applyAlignment="1">
      <alignment horizontal="fill"/>
    </xf>
    <xf numFmtId="186" fontId="1" fillId="0" borderId="14" xfId="0" applyNumberFormat="1" applyFont="1" applyFill="1" applyBorder="1" applyAlignment="1">
      <alignment horizontal="center"/>
    </xf>
    <xf numFmtId="39" fontId="1" fillId="0" borderId="0" xfId="0" applyNumberFormat="1" applyFont="1" applyFill="1" applyBorder="1" applyAlignment="1">
      <alignment horizontal="center"/>
    </xf>
    <xf numFmtId="39" fontId="0" fillId="0" borderId="15" xfId="0" applyNumberFormat="1" applyFont="1" applyFill="1" applyBorder="1" applyAlignment="1">
      <alignment horizontal="center"/>
    </xf>
    <xf numFmtId="39" fontId="0" fillId="0" borderId="17" xfId="0" applyNumberFormat="1" applyFont="1" applyFill="1" applyBorder="1" applyAlignment="1">
      <alignment horizontal="fill"/>
    </xf>
    <xf numFmtId="39" fontId="1" fillId="0" borderId="17" xfId="0" applyNumberFormat="1" applyFont="1" applyFill="1" applyBorder="1" applyAlignment="1">
      <alignment horizontal="center"/>
    </xf>
    <xf numFmtId="186" fontId="1" fillId="0" borderId="11" xfId="0" applyNumberFormat="1" applyFont="1" applyFill="1" applyBorder="1" applyAlignment="1">
      <alignment horizontal="fill"/>
    </xf>
    <xf numFmtId="39" fontId="1" fillId="0" borderId="15" xfId="0" applyNumberFormat="1" applyFont="1" applyFill="1" applyBorder="1" applyAlignment="1">
      <alignment horizontal="center"/>
    </xf>
    <xf numFmtId="186" fontId="1" fillId="0" borderId="16" xfId="0" applyNumberFormat="1" applyFont="1" applyFill="1" applyBorder="1" applyAlignment="1">
      <alignment horizontal="center"/>
    </xf>
    <xf numFmtId="186" fontId="1" fillId="0" borderId="12" xfId="0" applyNumberFormat="1" applyFont="1" applyFill="1" applyBorder="1" applyAlignment="1">
      <alignment horizontal="fill"/>
    </xf>
    <xf numFmtId="187" fontId="1" fillId="0" borderId="11" xfId="0" applyNumberFormat="1" applyFont="1" applyFill="1" applyBorder="1" applyAlignment="1">
      <alignment horizontal="center"/>
    </xf>
    <xf numFmtId="37" fontId="1" fillId="0" borderId="15" xfId="0" applyNumberFormat="1" applyFont="1" applyFill="1" applyBorder="1" applyAlignment="1">
      <alignment horizontal="center"/>
    </xf>
    <xf numFmtId="186" fontId="0" fillId="0" borderId="16" xfId="0" applyNumberFormat="1" applyFont="1" applyFill="1" applyBorder="1" applyAlignment="1">
      <alignment horizontal="left"/>
    </xf>
    <xf numFmtId="186" fontId="0" fillId="0" borderId="12" xfId="0" applyNumberFormat="1" applyFont="1" applyFill="1" applyBorder="1" applyAlignment="1">
      <alignment horizontal="fill"/>
    </xf>
    <xf numFmtId="186" fontId="0" fillId="0" borderId="0" xfId="0" applyNumberFormat="1" applyFont="1" applyFill="1" applyAlignment="1">
      <alignment horizontal="left"/>
    </xf>
    <xf numFmtId="186" fontId="0" fillId="0" borderId="0" xfId="0" applyNumberFormat="1" applyFont="1" applyFill="1" applyAlignment="1">
      <alignment horizontal="fill"/>
    </xf>
    <xf numFmtId="39" fontId="0" fillId="0" borderId="0" xfId="0" applyNumberFormat="1" applyFont="1" applyFill="1" applyAlignment="1">
      <alignment horizontal="fill"/>
    </xf>
    <xf numFmtId="39" fontId="1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0" xfId="42" applyFont="1" applyFill="1" applyAlignment="1">
      <alignment/>
    </xf>
    <xf numFmtId="177" fontId="0" fillId="0" borderId="0" xfId="0" applyNumberFormat="1" applyFont="1" applyFill="1" applyAlignment="1">
      <alignment/>
    </xf>
    <xf numFmtId="177" fontId="29" fillId="0" borderId="11" xfId="42" applyFont="1" applyFill="1" applyBorder="1" applyAlignment="1">
      <alignment horizontal="right" vertical="top"/>
    </xf>
    <xf numFmtId="177" fontId="30" fillId="0" borderId="22" xfId="42" applyFont="1" applyFill="1" applyBorder="1" applyAlignment="1">
      <alignment horizontal="right" vertical="top"/>
    </xf>
    <xf numFmtId="39" fontId="0" fillId="0" borderId="10" xfId="0" applyNumberFormat="1" applyFont="1" applyFill="1" applyBorder="1" applyAlignment="1">
      <alignment horizontal="left"/>
    </xf>
    <xf numFmtId="39" fontId="0" fillId="0" borderId="11" xfId="0" applyNumberFormat="1" applyFont="1" applyFill="1" applyBorder="1" applyAlignment="1">
      <alignment horizontal="left"/>
    </xf>
    <xf numFmtId="177" fontId="0" fillId="0" borderId="12" xfId="42" applyFont="1" applyFill="1" applyBorder="1" applyAlignment="1">
      <alignment horizontal="right"/>
    </xf>
    <xf numFmtId="177" fontId="0" fillId="0" borderId="15" xfId="42" applyFont="1" applyFill="1" applyBorder="1" applyAlignment="1">
      <alignment horizontal="right"/>
    </xf>
    <xf numFmtId="177" fontId="0" fillId="0" borderId="15" xfId="42" applyFont="1" applyFill="1" applyBorder="1" applyAlignment="1">
      <alignment horizontal="left"/>
    </xf>
    <xf numFmtId="177" fontId="1" fillId="0" borderId="15" xfId="42" applyFont="1" applyFill="1" applyBorder="1" applyAlignment="1">
      <alignment horizontal="right"/>
    </xf>
    <xf numFmtId="177" fontId="1" fillId="0" borderId="21" xfId="42" applyFont="1" applyFill="1" applyBorder="1" applyAlignment="1">
      <alignment/>
    </xf>
    <xf numFmtId="177" fontId="1" fillId="0" borderId="15" xfId="42" applyFont="1" applyFill="1" applyBorder="1" applyAlignment="1">
      <alignment/>
    </xf>
    <xf numFmtId="177" fontId="0" fillId="0" borderId="11" xfId="42" applyFont="1" applyFill="1" applyBorder="1" applyAlignment="1">
      <alignment/>
    </xf>
    <xf numFmtId="177" fontId="0" fillId="0" borderId="15" xfId="42" applyFont="1" applyFill="1" applyBorder="1" applyAlignment="1">
      <alignment/>
    </xf>
    <xf numFmtId="177" fontId="1" fillId="0" borderId="21" xfId="42" applyFont="1" applyFill="1" applyBorder="1" applyAlignment="1">
      <alignment horizontal="right"/>
    </xf>
    <xf numFmtId="177" fontId="1" fillId="0" borderId="11" xfId="42" applyFont="1" applyFill="1" applyBorder="1" applyAlignment="1">
      <alignment/>
    </xf>
    <xf numFmtId="177" fontId="1" fillId="0" borderId="11" xfId="42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49" fontId="30" fillId="0" borderId="22" xfId="0" applyNumberFormat="1" applyFont="1" applyFill="1" applyBorder="1" applyAlignment="1">
      <alignment horizontal="center" vertical="top"/>
    </xf>
    <xf numFmtId="197" fontId="30" fillId="0" borderId="22" xfId="0" applyNumberFormat="1" applyFont="1" applyFill="1" applyBorder="1" applyAlignment="1">
      <alignment horizontal="center" vertical="top" wrapText="1"/>
    </xf>
    <xf numFmtId="198" fontId="30" fillId="0" borderId="22" xfId="0" applyNumberFormat="1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/>
    </xf>
    <xf numFmtId="177" fontId="30" fillId="0" borderId="10" xfId="42" applyFont="1" applyFill="1" applyBorder="1" applyAlignment="1">
      <alignment horizontal="right" vertical="top" wrapText="1"/>
    </xf>
    <xf numFmtId="177" fontId="30" fillId="0" borderId="11" xfId="42" applyFont="1" applyFill="1" applyBorder="1" applyAlignment="1">
      <alignment horizontal="right" vertical="top"/>
    </xf>
    <xf numFmtId="198" fontId="29" fillId="0" borderId="0" xfId="0" applyNumberFormat="1" applyFont="1" applyFill="1" applyAlignment="1">
      <alignment/>
    </xf>
    <xf numFmtId="2" fontId="29" fillId="0" borderId="0" xfId="0" applyNumberFormat="1" applyFont="1" applyFill="1" applyAlignment="1">
      <alignment/>
    </xf>
    <xf numFmtId="2" fontId="29" fillId="0" borderId="0" xfId="0" applyNumberFormat="1" applyFont="1" applyFill="1" applyBorder="1" applyAlignment="1">
      <alignment/>
    </xf>
    <xf numFmtId="49" fontId="30" fillId="0" borderId="22" xfId="0" applyNumberFormat="1" applyFont="1" applyFill="1" applyBorder="1" applyAlignment="1">
      <alignment horizontal="left" vertical="top" indent="2"/>
    </xf>
    <xf numFmtId="177" fontId="29" fillId="0" borderId="0" xfId="42" applyFont="1" applyFill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39" fontId="0" fillId="0" borderId="0" xfId="0" applyNumberFormat="1" applyFill="1" applyAlignment="1">
      <alignment/>
    </xf>
    <xf numFmtId="0" fontId="0" fillId="0" borderId="14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9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77" fontId="1" fillId="0" borderId="0" xfId="42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9" fontId="0" fillId="0" borderId="11" xfId="42" applyNumberFormat="1" applyFont="1" applyFill="1" applyBorder="1" applyAlignment="1">
      <alignment/>
    </xf>
    <xf numFmtId="177" fontId="0" fillId="0" borderId="0" xfId="42" applyFont="1" applyFill="1" applyAlignment="1">
      <alignment/>
    </xf>
    <xf numFmtId="0" fontId="0" fillId="0" borderId="11" xfId="0" applyFont="1" applyFill="1" applyBorder="1" applyAlignment="1">
      <alignment/>
    </xf>
    <xf numFmtId="177" fontId="0" fillId="0" borderId="11" xfId="42" applyFont="1" applyFill="1" applyBorder="1" applyAlignment="1">
      <alignment/>
    </xf>
    <xf numFmtId="177" fontId="0" fillId="0" borderId="12" xfId="42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39" fontId="0" fillId="0" borderId="12" xfId="42" applyNumberFormat="1" applyFont="1" applyFill="1" applyBorder="1" applyAlignment="1">
      <alignment/>
    </xf>
    <xf numFmtId="43" fontId="0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1" fillId="0" borderId="23" xfId="42" applyFont="1" applyFill="1" applyBorder="1" applyAlignment="1">
      <alignment/>
    </xf>
    <xf numFmtId="177" fontId="0" fillId="0" borderId="15" xfId="42" applyFont="1" applyFill="1" applyBorder="1" applyAlignment="1">
      <alignment/>
    </xf>
    <xf numFmtId="0" fontId="1" fillId="0" borderId="0" xfId="44" applyNumberFormat="1" applyFont="1" applyAlignment="1">
      <alignment/>
    </xf>
    <xf numFmtId="177" fontId="7" fillId="0" borderId="0" xfId="44" applyNumberFormat="1" applyFont="1" applyAlignment="1">
      <alignment/>
    </xf>
    <xf numFmtId="0" fontId="8" fillId="0" borderId="0" xfId="0" applyFont="1" applyAlignment="1">
      <alignment/>
    </xf>
    <xf numFmtId="177" fontId="1" fillId="33" borderId="22" xfId="64" applyNumberFormat="1" applyFont="1" applyFill="1" applyBorder="1" applyAlignment="1">
      <alignment horizontal="center" vertical="center" wrapText="1"/>
      <protection/>
    </xf>
    <xf numFmtId="0" fontId="8" fillId="33" borderId="22" xfId="0" applyFont="1" applyFill="1" applyBorder="1" applyAlignment="1">
      <alignment horizontal="center" vertical="center" wrapText="1"/>
    </xf>
    <xf numFmtId="177" fontId="7" fillId="0" borderId="14" xfId="0" applyNumberFormat="1" applyFont="1" applyBorder="1" applyAlignment="1">
      <alignment/>
    </xf>
    <xf numFmtId="191" fontId="7" fillId="0" borderId="11" xfId="46" applyNumberFormat="1" applyFont="1" applyFill="1" applyBorder="1" applyAlignment="1">
      <alignment vertical="center"/>
    </xf>
    <xf numFmtId="177" fontId="8" fillId="0" borderId="24" xfId="0" applyNumberFormat="1" applyFont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43" fontId="0" fillId="0" borderId="10" xfId="0" applyNumberFormat="1" applyFont="1" applyFill="1" applyBorder="1" applyAlignment="1">
      <alignment/>
    </xf>
    <xf numFmtId="177" fontId="8" fillId="0" borderId="22" xfId="42" applyFont="1" applyFill="1" applyBorder="1" applyAlignment="1">
      <alignment vertical="center"/>
    </xf>
    <xf numFmtId="43" fontId="0" fillId="0" borderId="0" xfId="0" applyNumberFormat="1" applyFill="1" applyAlignment="1">
      <alignment/>
    </xf>
    <xf numFmtId="202" fontId="0" fillId="0" borderId="0" xfId="0" applyNumberFormat="1" applyFont="1" applyFill="1" applyAlignment="1">
      <alignment/>
    </xf>
    <xf numFmtId="177" fontId="29" fillId="0" borderId="15" xfId="42" applyFont="1" applyFill="1" applyBorder="1" applyAlignment="1">
      <alignment horizontal="right" vertical="top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77" fontId="9" fillId="0" borderId="0" xfId="42" applyFont="1" applyFill="1" applyAlignment="1">
      <alignment/>
    </xf>
    <xf numFmtId="177" fontId="10" fillId="0" borderId="0" xfId="42" applyFont="1" applyFill="1" applyAlignment="1">
      <alignment horizontal="center"/>
    </xf>
    <xf numFmtId="177" fontId="1" fillId="0" borderId="14" xfId="42" applyFont="1" applyFill="1" applyBorder="1" applyAlignment="1">
      <alignment horizontal="center"/>
    </xf>
    <xf numFmtId="177" fontId="0" fillId="0" borderId="14" xfId="42" applyFont="1" applyFill="1" applyBorder="1" applyAlignment="1">
      <alignment/>
    </xf>
    <xf numFmtId="39" fontId="0" fillId="0" borderId="11" xfId="42" applyNumberFormat="1" applyFont="1" applyFill="1" applyBorder="1" applyAlignment="1">
      <alignment/>
    </xf>
    <xf numFmtId="177" fontId="0" fillId="0" borderId="11" xfId="42" applyFont="1" applyFill="1" applyBorder="1" applyAlignment="1">
      <alignment/>
    </xf>
    <xf numFmtId="0" fontId="0" fillId="0" borderId="16" xfId="0" applyFont="1" applyFill="1" applyBorder="1" applyAlignment="1">
      <alignment/>
    </xf>
    <xf numFmtId="177" fontId="1" fillId="0" borderId="25" xfId="42" applyFont="1" applyFill="1" applyBorder="1" applyAlignment="1">
      <alignment/>
    </xf>
    <xf numFmtId="0" fontId="0" fillId="0" borderId="0" xfId="0" applyFont="1" applyAlignment="1">
      <alignment/>
    </xf>
    <xf numFmtId="2" fontId="11" fillId="0" borderId="20" xfId="64" applyNumberFormat="1" applyFont="1" applyFill="1" applyBorder="1" applyAlignment="1">
      <alignment horizontal="right" wrapText="1"/>
      <protection/>
    </xf>
    <xf numFmtId="0" fontId="0" fillId="0" borderId="14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vertical="top"/>
    </xf>
    <xf numFmtId="0" fontId="0" fillId="0" borderId="15" xfId="0" applyNumberFormat="1" applyFont="1" applyFill="1" applyBorder="1" applyAlignment="1">
      <alignment vertical="top"/>
    </xf>
    <xf numFmtId="0" fontId="1" fillId="0" borderId="14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left" vertical="top" indent="2"/>
    </xf>
    <xf numFmtId="0" fontId="10" fillId="0" borderId="11" xfId="0" applyNumberFormat="1" applyFont="1" applyFill="1" applyBorder="1" applyAlignment="1">
      <alignment horizontal="left" vertical="top"/>
    </xf>
    <xf numFmtId="0" fontId="9" fillId="0" borderId="11" xfId="0" applyNumberFormat="1" applyFont="1" applyFill="1" applyBorder="1" applyAlignment="1">
      <alignment horizontal="left" vertical="top" indent="3"/>
    </xf>
    <xf numFmtId="0" fontId="10" fillId="0" borderId="11" xfId="0" applyNumberFormat="1" applyFont="1" applyFill="1" applyBorder="1" applyAlignment="1">
      <alignment vertical="top"/>
    </xf>
    <xf numFmtId="0" fontId="9" fillId="0" borderId="11" xfId="0" applyNumberFormat="1" applyFont="1" applyFill="1" applyBorder="1" applyAlignment="1">
      <alignment horizontal="left" vertical="top" indent="4"/>
    </xf>
    <xf numFmtId="0" fontId="30" fillId="0" borderId="10" xfId="0" applyNumberFormat="1" applyFont="1" applyFill="1" applyBorder="1" applyAlignment="1">
      <alignment horizontal="left"/>
    </xf>
    <xf numFmtId="177" fontId="0" fillId="0" borderId="0" xfId="42" applyFont="1" applyFill="1" applyBorder="1" applyAlignment="1">
      <alignment/>
    </xf>
    <xf numFmtId="177" fontId="0" fillId="0" borderId="0" xfId="0" applyNumberFormat="1" applyAlignment="1">
      <alignment/>
    </xf>
    <xf numFmtId="39" fontId="0" fillId="0" borderId="15" xfId="0" applyNumberFormat="1" applyFont="1" applyFill="1" applyBorder="1" applyAlignment="1">
      <alignment horizontal="center"/>
    </xf>
    <xf numFmtId="177" fontId="1" fillId="0" borderId="25" xfId="42" applyFont="1" applyFill="1" applyBorder="1" applyAlignment="1">
      <alignment horizontal="right"/>
    </xf>
    <xf numFmtId="39" fontId="0" fillId="0" borderId="0" xfId="0" applyNumberFormat="1" applyAlignment="1">
      <alignment/>
    </xf>
    <xf numFmtId="177" fontId="0" fillId="0" borderId="0" xfId="42" applyFont="1" applyAlignment="1">
      <alignment/>
    </xf>
    <xf numFmtId="186" fontId="0" fillId="0" borderId="14" xfId="0" applyNumberFormat="1" applyFont="1" applyFill="1" applyBorder="1" applyAlignment="1">
      <alignment horizontal="left"/>
    </xf>
    <xf numFmtId="186" fontId="0" fillId="0" borderId="14" xfId="0" applyNumberFormat="1" applyFont="1" applyFill="1" applyBorder="1" applyAlignment="1">
      <alignment/>
    </xf>
    <xf numFmtId="201" fontId="0" fillId="0" borderId="0" xfId="0" applyNumberFormat="1" applyFill="1" applyAlignment="1">
      <alignment/>
    </xf>
    <xf numFmtId="177" fontId="7" fillId="0" borderId="11" xfId="42" applyFont="1" applyFill="1" applyBorder="1" applyAlignment="1">
      <alignment vertical="center"/>
    </xf>
    <xf numFmtId="177" fontId="8" fillId="0" borderId="24" xfId="0" applyNumberFormat="1" applyFont="1" applyBorder="1" applyAlignment="1">
      <alignment horizontal="center"/>
    </xf>
    <xf numFmtId="177" fontId="50" fillId="0" borderId="11" xfId="42" applyFont="1" applyFill="1" applyBorder="1" applyAlignment="1">
      <alignment/>
    </xf>
    <xf numFmtId="177" fontId="29" fillId="0" borderId="0" xfId="0" applyNumberFormat="1" applyFont="1" applyFill="1" applyBorder="1" applyAlignment="1">
      <alignment/>
    </xf>
    <xf numFmtId="49" fontId="51" fillId="0" borderId="0" xfId="63" applyNumberFormat="1" applyFont="1" applyAlignment="1">
      <alignment vertical="top"/>
      <protection/>
    </xf>
    <xf numFmtId="197" fontId="51" fillId="0" borderId="0" xfId="63" applyNumberFormat="1" applyFont="1" applyAlignment="1">
      <alignment horizontal="right" vertical="top"/>
      <protection/>
    </xf>
    <xf numFmtId="198" fontId="51" fillId="0" borderId="0" xfId="63" applyNumberFormat="1" applyFont="1" applyAlignment="1">
      <alignment horizontal="right" vertical="top"/>
      <protection/>
    </xf>
    <xf numFmtId="49" fontId="52" fillId="0" borderId="26" xfId="63" applyNumberFormat="1" applyFont="1" applyBorder="1" applyAlignment="1">
      <alignment horizontal="left" vertical="top" indent="2"/>
      <protection/>
    </xf>
    <xf numFmtId="197" fontId="52" fillId="0" borderId="26" xfId="63" applyNumberFormat="1" applyFont="1" applyBorder="1" applyAlignment="1">
      <alignment horizontal="right" vertical="top"/>
      <protection/>
    </xf>
    <xf numFmtId="198" fontId="52" fillId="0" borderId="26" xfId="63" applyNumberFormat="1" applyFont="1" applyBorder="1" applyAlignment="1">
      <alignment horizontal="right" vertical="top"/>
      <protection/>
    </xf>
    <xf numFmtId="0" fontId="0" fillId="0" borderId="11" xfId="0" applyNumberFormat="1" applyFont="1" applyFill="1" applyBorder="1" applyAlignment="1">
      <alignment horizontal="left" vertical="top"/>
    </xf>
    <xf numFmtId="186" fontId="0" fillId="0" borderId="11" xfId="0" applyNumberFormat="1" applyFont="1" applyFill="1" applyBorder="1" applyAlignment="1">
      <alignment horizontal="left"/>
    </xf>
    <xf numFmtId="177" fontId="0" fillId="0" borderId="15" xfId="42" applyFont="1" applyFill="1" applyBorder="1" applyAlignment="1">
      <alignment horizontal="left"/>
    </xf>
    <xf numFmtId="43" fontId="0" fillId="0" borderId="0" xfId="0" applyNumberFormat="1" applyFont="1" applyFill="1" applyAlignment="1">
      <alignment/>
    </xf>
    <xf numFmtId="0" fontId="7" fillId="0" borderId="0" xfId="44" applyNumberFormat="1" applyFont="1" applyAlignment="1">
      <alignment/>
    </xf>
    <xf numFmtId="2" fontId="12" fillId="0" borderId="20" xfId="64" applyNumberFormat="1" applyFont="1" applyFill="1" applyBorder="1" applyAlignment="1">
      <alignment horizontal="right" wrapText="1"/>
      <protection/>
    </xf>
    <xf numFmtId="177" fontId="7" fillId="0" borderId="14" xfId="44" applyFont="1" applyFill="1" applyBorder="1" applyAlignment="1">
      <alignment/>
    </xf>
    <xf numFmtId="177" fontId="1" fillId="0" borderId="11" xfId="44" applyFont="1" applyFill="1" applyBorder="1" applyAlignment="1">
      <alignment horizontal="center"/>
    </xf>
    <xf numFmtId="0" fontId="7" fillId="0" borderId="14" xfId="44" applyNumberFormat="1" applyFont="1" applyBorder="1" applyAlignment="1">
      <alignment/>
    </xf>
    <xf numFmtId="191" fontId="7" fillId="0" borderId="11" xfId="42" applyNumberFormat="1" applyFont="1" applyBorder="1" applyAlignment="1">
      <alignment/>
    </xf>
    <xf numFmtId="0" fontId="1" fillId="0" borderId="14" xfId="44" applyNumberFormat="1" applyFont="1" applyBorder="1" applyAlignment="1">
      <alignment horizontal="right"/>
    </xf>
    <xf numFmtId="191" fontId="1" fillId="0" borderId="25" xfId="42" applyNumberFormat="1" applyFont="1" applyBorder="1" applyAlignment="1">
      <alignment/>
    </xf>
    <xf numFmtId="0" fontId="1" fillId="0" borderId="16" xfId="44" applyNumberFormat="1" applyFont="1" applyBorder="1" applyAlignment="1">
      <alignment horizontal="right"/>
    </xf>
    <xf numFmtId="39" fontId="7" fillId="0" borderId="12" xfId="44" applyNumberFormat="1" applyFont="1" applyBorder="1" applyAlignment="1">
      <alignment/>
    </xf>
    <xf numFmtId="191" fontId="0" fillId="0" borderId="0" xfId="0" applyNumberFormat="1" applyAlignment="1">
      <alignment/>
    </xf>
    <xf numFmtId="191" fontId="7" fillId="0" borderId="11" xfId="42" applyNumberFormat="1" applyFont="1" applyFill="1" applyBorder="1" applyAlignment="1">
      <alignment vertical="center"/>
    </xf>
    <xf numFmtId="191" fontId="8" fillId="0" borderId="22" xfId="42" applyNumberFormat="1" applyFont="1" applyFill="1" applyBorder="1" applyAlignment="1">
      <alignment vertical="center"/>
    </xf>
    <xf numFmtId="39" fontId="1" fillId="0" borderId="22" xfId="42" applyNumberFormat="1" applyFont="1" applyFill="1" applyBorder="1" applyAlignment="1">
      <alignment/>
    </xf>
    <xf numFmtId="177" fontId="1" fillId="0" borderId="22" xfId="42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1" fillId="0" borderId="0" xfId="42" applyNumberFormat="1" applyFont="1" applyFill="1" applyBorder="1" applyAlignment="1" applyProtection="1">
      <alignment/>
      <protection/>
    </xf>
    <xf numFmtId="209" fontId="0" fillId="0" borderId="0" xfId="42" applyNumberFormat="1" applyFont="1" applyFill="1" applyBorder="1" applyAlignment="1" applyProtection="1">
      <alignment/>
      <protection/>
    </xf>
    <xf numFmtId="209" fontId="1" fillId="0" borderId="27" xfId="42" applyNumberFormat="1" applyFont="1" applyFill="1" applyBorder="1" applyAlignment="1" applyProtection="1">
      <alignment horizontal="center"/>
      <protection/>
    </xf>
    <xf numFmtId="209" fontId="1" fillId="0" borderId="28" xfId="42" applyNumberFormat="1" applyFont="1" applyFill="1" applyBorder="1" applyAlignment="1" applyProtection="1">
      <alignment horizontal="center"/>
      <protection/>
    </xf>
    <xf numFmtId="209" fontId="1" fillId="0" borderId="29" xfId="42" applyNumberFormat="1" applyFont="1" applyFill="1" applyBorder="1" applyAlignment="1" applyProtection="1">
      <alignment horizontal="center"/>
      <protection/>
    </xf>
    <xf numFmtId="209" fontId="1" fillId="0" borderId="30" xfId="42" applyNumberFormat="1" applyFont="1" applyFill="1" applyBorder="1" applyAlignment="1" applyProtection="1">
      <alignment horizontal="center"/>
      <protection/>
    </xf>
    <xf numFmtId="209" fontId="1" fillId="0" borderId="31" xfId="42" applyNumberFormat="1" applyFont="1" applyFill="1" applyBorder="1" applyAlignment="1" applyProtection="1">
      <alignment horizontal="center"/>
      <protection/>
    </xf>
    <xf numFmtId="209" fontId="1" fillId="0" borderId="32" xfId="42" applyNumberFormat="1" applyFont="1" applyFill="1" applyBorder="1" applyAlignment="1" applyProtection="1">
      <alignment horizontal="center"/>
      <protection/>
    </xf>
    <xf numFmtId="209" fontId="1" fillId="0" borderId="28" xfId="42" applyNumberFormat="1" applyFont="1" applyFill="1" applyBorder="1" applyAlignment="1" applyProtection="1">
      <alignment/>
      <protection/>
    </xf>
    <xf numFmtId="209" fontId="1" fillId="0" borderId="30" xfId="42" applyNumberFormat="1" applyFont="1" applyFill="1" applyBorder="1" applyAlignment="1" applyProtection="1">
      <alignment/>
      <protection/>
    </xf>
    <xf numFmtId="210" fontId="0" fillId="0" borderId="29" xfId="42" applyNumberFormat="1" applyFont="1" applyFill="1" applyBorder="1" applyAlignment="1" applyProtection="1">
      <alignment/>
      <protection/>
    </xf>
    <xf numFmtId="0" fontId="0" fillId="0" borderId="32" xfId="42" applyNumberFormat="1" applyFont="1" applyFill="1" applyBorder="1" applyAlignment="1" applyProtection="1">
      <alignment horizontal="left"/>
      <protection/>
    </xf>
    <xf numFmtId="177" fontId="1" fillId="0" borderId="0" xfId="0" applyNumberFormat="1" applyFont="1" applyAlignment="1">
      <alignment/>
    </xf>
    <xf numFmtId="0" fontId="9" fillId="0" borderId="12" xfId="0" applyNumberFormat="1" applyFont="1" applyFill="1" applyBorder="1" applyAlignment="1">
      <alignment horizontal="left" vertical="top" indent="2"/>
    </xf>
    <xf numFmtId="209" fontId="1" fillId="0" borderId="33" xfId="42" applyNumberFormat="1" applyFont="1" applyFill="1" applyBorder="1" applyAlignment="1" applyProtection="1">
      <alignment horizontal="center"/>
      <protection/>
    </xf>
    <xf numFmtId="0" fontId="2" fillId="0" borderId="14" xfId="42" applyNumberFormat="1" applyFont="1" applyFill="1" applyBorder="1" applyAlignment="1" applyProtection="1">
      <alignment/>
      <protection/>
    </xf>
    <xf numFmtId="0" fontId="0" fillId="0" borderId="14" xfId="42" applyNumberFormat="1" applyFont="1" applyFill="1" applyBorder="1" applyAlignment="1" applyProtection="1">
      <alignment horizontal="left"/>
      <protection/>
    </xf>
    <xf numFmtId="0" fontId="0" fillId="0" borderId="14" xfId="42" applyNumberFormat="1" applyFont="1" applyFill="1" applyBorder="1" applyAlignment="1" applyProtection="1">
      <alignment/>
      <protection/>
    </xf>
    <xf numFmtId="39" fontId="0" fillId="0" borderId="12" xfId="0" applyNumberFormat="1" applyFont="1" applyFill="1" applyBorder="1" applyAlignment="1">
      <alignment horizontal="left"/>
    </xf>
    <xf numFmtId="43" fontId="29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43" fontId="29" fillId="0" borderId="0" xfId="0" applyNumberFormat="1" applyFont="1" applyFill="1" applyBorder="1" applyAlignment="1">
      <alignment/>
    </xf>
    <xf numFmtId="0" fontId="1" fillId="33" borderId="22" xfId="44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vertical="top"/>
    </xf>
    <xf numFmtId="0" fontId="0" fillId="0" borderId="0" xfId="42" applyNumberFormat="1" applyFont="1" applyFill="1" applyBorder="1" applyAlignment="1" applyProtection="1">
      <alignment horizontal="left"/>
      <protection/>
    </xf>
    <xf numFmtId="210" fontId="0" fillId="0" borderId="0" xfId="0" applyNumberFormat="1" applyAlignment="1">
      <alignment/>
    </xf>
    <xf numFmtId="177" fontId="1" fillId="0" borderId="12" xfId="42" applyFont="1" applyFill="1" applyBorder="1" applyAlignment="1">
      <alignment/>
    </xf>
    <xf numFmtId="49" fontId="30" fillId="0" borderId="0" xfId="0" applyNumberFormat="1" applyFont="1" applyFill="1" applyAlignment="1">
      <alignment horizontal="center" vertical="top"/>
    </xf>
    <xf numFmtId="49" fontId="30" fillId="0" borderId="2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86" fontId="1" fillId="0" borderId="13" xfId="0" applyNumberFormat="1" applyFont="1" applyFill="1" applyBorder="1" applyAlignment="1">
      <alignment horizontal="left"/>
    </xf>
    <xf numFmtId="186" fontId="1" fillId="0" borderId="19" xfId="0" applyNumberFormat="1" applyFont="1" applyFill="1" applyBorder="1" applyAlignment="1">
      <alignment horizontal="left"/>
    </xf>
    <xf numFmtId="186" fontId="1" fillId="0" borderId="14" xfId="0" applyNumberFormat="1" applyFont="1" applyFill="1" applyBorder="1" applyAlignment="1">
      <alignment horizontal="left"/>
    </xf>
    <xf numFmtId="186" fontId="1" fillId="0" borderId="15" xfId="0" applyNumberFormat="1" applyFont="1" applyFill="1" applyBorder="1" applyAlignment="1">
      <alignment horizontal="left"/>
    </xf>
    <xf numFmtId="186" fontId="1" fillId="0" borderId="16" xfId="0" applyNumberFormat="1" applyFont="1" applyFill="1" applyBorder="1" applyAlignment="1">
      <alignment horizontal="left"/>
    </xf>
    <xf numFmtId="186" fontId="1" fillId="0" borderId="17" xfId="0" applyNumberFormat="1" applyFont="1" applyFill="1" applyBorder="1" applyAlignment="1">
      <alignment horizontal="left"/>
    </xf>
    <xf numFmtId="186" fontId="0" fillId="0" borderId="0" xfId="0" applyNumberFormat="1" applyFont="1" applyFill="1" applyAlignment="1">
      <alignment horizontal="center"/>
    </xf>
    <xf numFmtId="186" fontId="2" fillId="0" borderId="14" xfId="0" applyNumberFormat="1" applyFont="1" applyFill="1" applyBorder="1" applyAlignment="1">
      <alignment horizontal="center"/>
    </xf>
    <xf numFmtId="186" fontId="2" fillId="0" borderId="0" xfId="0" applyNumberFormat="1" applyFont="1" applyFill="1" applyBorder="1" applyAlignment="1">
      <alignment horizontal="center"/>
    </xf>
    <xf numFmtId="186" fontId="2" fillId="0" borderId="15" xfId="0" applyNumberFormat="1" applyFont="1" applyFill="1" applyBorder="1" applyAlignment="1">
      <alignment horizontal="center"/>
    </xf>
    <xf numFmtId="186" fontId="1" fillId="0" borderId="0" xfId="0" applyNumberFormat="1" applyFont="1" applyFill="1" applyAlignment="1">
      <alignment horizontal="center"/>
    </xf>
    <xf numFmtId="186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209" fontId="1" fillId="0" borderId="34" xfId="42" applyNumberFormat="1" applyFont="1" applyFill="1" applyBorder="1" applyAlignment="1" applyProtection="1">
      <alignment horizontal="center"/>
      <protection/>
    </xf>
    <xf numFmtId="209" fontId="1" fillId="0" borderId="35" xfId="42" applyNumberFormat="1" applyFont="1" applyFill="1" applyBorder="1" applyAlignment="1" applyProtection="1">
      <alignment horizontal="center" vertical="center"/>
      <protection/>
    </xf>
    <xf numFmtId="209" fontId="1" fillId="0" borderId="36" xfId="42" applyNumberFormat="1" applyFont="1" applyFill="1" applyBorder="1" applyAlignment="1" applyProtection="1">
      <alignment horizontal="center" vertical="center"/>
      <protection/>
    </xf>
    <xf numFmtId="209" fontId="1" fillId="0" borderId="37" xfId="42" applyNumberFormat="1" applyFont="1" applyFill="1" applyBorder="1" applyAlignment="1" applyProtection="1">
      <alignment horizontal="center" vertical="center"/>
      <protection/>
    </xf>
    <xf numFmtId="191" fontId="0" fillId="0" borderId="11" xfId="42" applyNumberFormat="1" applyFont="1" applyFill="1" applyBorder="1" applyAlignment="1">
      <alignment/>
    </xf>
    <xf numFmtId="191" fontId="0" fillId="0" borderId="30" xfId="42" applyNumberFormat="1" applyFont="1" applyFill="1" applyBorder="1" applyAlignment="1" applyProtection="1">
      <alignment/>
      <protection/>
    </xf>
    <xf numFmtId="191" fontId="0" fillId="0" borderId="29" xfId="42" applyNumberFormat="1" applyFont="1" applyFill="1" applyBorder="1" applyAlignment="1" applyProtection="1">
      <alignment horizontal="right"/>
      <protection/>
    </xf>
    <xf numFmtId="191" fontId="0" fillId="0" borderId="29" xfId="42" applyNumberFormat="1" applyFont="1" applyFill="1" applyBorder="1" applyAlignment="1" applyProtection="1">
      <alignment horizontal="center"/>
      <protection/>
    </xf>
    <xf numFmtId="191" fontId="0" fillId="0" borderId="29" xfId="42" applyNumberFormat="1" applyFont="1" applyFill="1" applyBorder="1" applyAlignment="1" applyProtection="1">
      <alignment/>
      <protection/>
    </xf>
    <xf numFmtId="191" fontId="0" fillId="0" borderId="36" xfId="42" applyNumberFormat="1" applyFont="1" applyFill="1" applyBorder="1" applyAlignment="1" applyProtection="1">
      <alignment horizontal="center"/>
      <protection/>
    </xf>
    <xf numFmtId="191" fontId="0" fillId="0" borderId="0" xfId="42" applyNumberFormat="1" applyFont="1" applyFill="1" applyBorder="1" applyAlignment="1" applyProtection="1">
      <alignment/>
      <protection/>
    </xf>
    <xf numFmtId="191" fontId="0" fillId="0" borderId="36" xfId="67" applyNumberFormat="1" applyFont="1" applyFill="1" applyBorder="1" applyAlignment="1" applyProtection="1">
      <alignment horizontal="center"/>
      <protection/>
    </xf>
    <xf numFmtId="191" fontId="0" fillId="0" borderId="38" xfId="67" applyNumberFormat="1" applyFont="1" applyFill="1" applyBorder="1" applyAlignment="1" applyProtection="1">
      <alignment horizontal="center"/>
      <protection/>
    </xf>
    <xf numFmtId="191" fontId="0" fillId="0" borderId="38" xfId="42" applyNumberFormat="1" applyFont="1" applyFill="1" applyBorder="1" applyAlignment="1" applyProtection="1">
      <alignment horizontal="center"/>
      <protection/>
    </xf>
    <xf numFmtId="191" fontId="0" fillId="0" borderId="30" xfId="42" applyNumberFormat="1" applyFont="1" applyFill="1" applyBorder="1" applyAlignment="1" applyProtection="1">
      <alignment horizontal="center"/>
      <protection/>
    </xf>
    <xf numFmtId="191" fontId="1" fillId="0" borderId="30" xfId="42" applyNumberFormat="1" applyFont="1" applyFill="1" applyBorder="1" applyAlignment="1" applyProtection="1">
      <alignment horizontal="center"/>
      <protection/>
    </xf>
    <xf numFmtId="191" fontId="1" fillId="0" borderId="29" xfId="42" applyNumberFormat="1" applyFont="1" applyFill="1" applyBorder="1" applyAlignment="1" applyProtection="1">
      <alignment horizontal="center"/>
      <protection/>
    </xf>
    <xf numFmtId="191" fontId="0" fillId="0" borderId="36" xfId="42" applyNumberFormat="1" applyFont="1" applyFill="1" applyBorder="1" applyAlignment="1" applyProtection="1">
      <alignment/>
      <protection/>
    </xf>
    <xf numFmtId="191" fontId="0" fillId="0" borderId="31" xfId="42" applyNumberFormat="1" applyFont="1" applyFill="1" applyBorder="1" applyAlignment="1" applyProtection="1">
      <alignment/>
      <protection/>
    </xf>
    <xf numFmtId="191" fontId="0" fillId="0" borderId="39" xfId="42" applyNumberFormat="1" applyFont="1" applyFill="1" applyBorder="1" applyAlignment="1" applyProtection="1">
      <alignment/>
      <protection/>
    </xf>
    <xf numFmtId="191" fontId="0" fillId="0" borderId="31" xfId="42" applyNumberFormat="1" applyFont="1" applyFill="1" applyBorder="1" applyAlignment="1" applyProtection="1">
      <alignment horizontal="right"/>
      <protection/>
    </xf>
    <xf numFmtId="191" fontId="0" fillId="0" borderId="40" xfId="67" applyNumberFormat="1" applyFont="1" applyFill="1" applyBorder="1" applyAlignment="1" applyProtection="1">
      <alignment horizontal="center"/>
      <protection/>
    </xf>
    <xf numFmtId="191" fontId="0" fillId="0" borderId="32" xfId="42" applyNumberFormat="1" applyFont="1" applyFill="1" applyBorder="1" applyAlignment="1" applyProtection="1">
      <alignment/>
      <protection/>
    </xf>
    <xf numFmtId="191" fontId="1" fillId="0" borderId="31" xfId="42" applyNumberFormat="1" applyFont="1" applyFill="1" applyBorder="1" applyAlignment="1" applyProtection="1">
      <alignment horizontal="center"/>
      <protection/>
    </xf>
    <xf numFmtId="177" fontId="0" fillId="34" borderId="15" xfId="42" applyFont="1" applyFill="1" applyBorder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omma 4 2" xfId="45"/>
    <cellStyle name="Comma 5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3 3" xfId="62"/>
    <cellStyle name="Normal 4" xfId="63"/>
    <cellStyle name="Normal_Final Accounts 31.3.05 Arpit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1"/>
  <sheetViews>
    <sheetView zoomScalePageLayoutView="0" workbookViewId="0" topLeftCell="A85">
      <selection activeCell="C97" sqref="C97"/>
    </sheetView>
  </sheetViews>
  <sheetFormatPr defaultColWidth="9.140625" defaultRowHeight="12.75"/>
  <cols>
    <col min="1" max="1" width="4.57421875" style="85" customWidth="1"/>
    <col min="2" max="2" width="41.7109375" style="85" bestFit="1" customWidth="1"/>
    <col min="3" max="4" width="14.8515625" style="85" bestFit="1" customWidth="1"/>
    <col min="5" max="5" width="15.8515625" style="85" customWidth="1"/>
    <col min="6" max="6" width="10.57421875" style="85" bestFit="1" customWidth="1"/>
    <col min="7" max="7" width="9.140625" style="85" customWidth="1"/>
    <col min="8" max="8" width="10.57421875" style="85" bestFit="1" customWidth="1"/>
    <col min="9" max="16384" width="9.140625" style="85" customWidth="1"/>
  </cols>
  <sheetData>
    <row r="1" spans="2:4" ht="14.25">
      <c r="B1" s="237" t="s">
        <v>218</v>
      </c>
      <c r="C1" s="237"/>
      <c r="D1" s="237"/>
    </row>
    <row r="2" spans="2:4" ht="14.25">
      <c r="B2" s="238" t="s">
        <v>298</v>
      </c>
      <c r="C2" s="238"/>
      <c r="D2" s="238"/>
    </row>
    <row r="3" spans="2:5" ht="14.25">
      <c r="B3" s="86" t="s">
        <v>121</v>
      </c>
      <c r="C3" s="87" t="s">
        <v>165</v>
      </c>
      <c r="D3" s="88" t="s">
        <v>166</v>
      </c>
      <c r="E3" s="89"/>
    </row>
    <row r="4" spans="2:5" ht="14.25">
      <c r="B4" s="168" t="s">
        <v>122</v>
      </c>
      <c r="C4" s="90"/>
      <c r="D4" s="90"/>
      <c r="E4" s="89"/>
    </row>
    <row r="5" spans="2:5" ht="14.25">
      <c r="B5" s="162" t="s">
        <v>67</v>
      </c>
      <c r="C5" s="69"/>
      <c r="D5" s="69">
        <v>1023000</v>
      </c>
      <c r="E5" s="89"/>
    </row>
    <row r="6" spans="2:5" ht="14.25">
      <c r="B6" s="163" t="s">
        <v>127</v>
      </c>
      <c r="C6" s="69"/>
      <c r="D6" s="69">
        <v>242503</v>
      </c>
      <c r="E6" s="89"/>
    </row>
    <row r="7" spans="2:5" ht="14.25">
      <c r="B7" s="163" t="s">
        <v>66</v>
      </c>
      <c r="C7" s="69"/>
      <c r="D7" s="115">
        <v>37928582.41</v>
      </c>
      <c r="E7" s="89"/>
    </row>
    <row r="8" spans="2:5" ht="14.25">
      <c r="B8" s="164" t="s">
        <v>116</v>
      </c>
      <c r="C8" s="91"/>
      <c r="D8" s="91"/>
      <c r="E8" s="89"/>
    </row>
    <row r="9" spans="2:5" ht="14.25">
      <c r="B9" s="163" t="s">
        <v>124</v>
      </c>
      <c r="C9" s="91"/>
      <c r="D9" s="91">
        <v>0</v>
      </c>
      <c r="E9" s="89"/>
    </row>
    <row r="10" spans="2:5" ht="14.25">
      <c r="B10" s="165" t="s">
        <v>128</v>
      </c>
      <c r="C10" s="69"/>
      <c r="D10" s="69">
        <v>0</v>
      </c>
      <c r="E10" s="89"/>
    </row>
    <row r="11" spans="2:5" ht="14.25">
      <c r="B11" s="166" t="s">
        <v>126</v>
      </c>
      <c r="C11" s="91"/>
      <c r="D11" s="91"/>
      <c r="E11" s="89"/>
    </row>
    <row r="12" spans="2:5" ht="14.25">
      <c r="B12" s="165" t="s">
        <v>129</v>
      </c>
      <c r="C12" s="69"/>
      <c r="D12" s="69">
        <v>0</v>
      </c>
      <c r="E12" s="89"/>
    </row>
    <row r="13" spans="2:5" ht="14.25">
      <c r="B13" s="163" t="s">
        <v>117</v>
      </c>
      <c r="C13" s="69"/>
      <c r="D13" s="69"/>
      <c r="E13" s="89"/>
    </row>
    <row r="14" spans="2:5" ht="14.25">
      <c r="B14" s="163" t="s">
        <v>130</v>
      </c>
      <c r="C14" s="69"/>
      <c r="D14" s="141">
        <v>0</v>
      </c>
      <c r="E14" s="89"/>
    </row>
    <row r="15" spans="2:5" ht="14.25">
      <c r="B15" s="163" t="s">
        <v>189</v>
      </c>
      <c r="C15" s="69"/>
      <c r="D15" s="69"/>
      <c r="E15" s="89"/>
    </row>
    <row r="16" spans="2:5" ht="14.25">
      <c r="B16" s="164" t="s">
        <v>118</v>
      </c>
      <c r="C16" s="91"/>
      <c r="D16" s="91"/>
      <c r="E16" s="89"/>
    </row>
    <row r="17" spans="2:5" ht="14.25">
      <c r="B17" s="163" t="s">
        <v>176</v>
      </c>
      <c r="C17" s="69"/>
      <c r="D17" s="91"/>
      <c r="E17" s="89"/>
    </row>
    <row r="18" spans="2:5" ht="14.25">
      <c r="B18" s="163" t="s">
        <v>177</v>
      </c>
      <c r="C18" s="69">
        <v>0</v>
      </c>
      <c r="D18" s="91"/>
      <c r="E18" s="89"/>
    </row>
    <row r="19" spans="2:5" ht="14.25">
      <c r="B19" s="163" t="s">
        <v>178</v>
      </c>
      <c r="C19" s="69">
        <v>0</v>
      </c>
      <c r="D19" s="91"/>
      <c r="E19" s="89"/>
    </row>
    <row r="20" spans="2:5" ht="14.25">
      <c r="B20" s="163" t="s">
        <v>131</v>
      </c>
      <c r="C20" s="219">
        <v>74627</v>
      </c>
      <c r="D20" s="69"/>
      <c r="E20" s="89"/>
    </row>
    <row r="21" spans="2:5" ht="14.25">
      <c r="B21" s="163" t="s">
        <v>132</v>
      </c>
      <c r="C21" s="69">
        <v>82398</v>
      </c>
      <c r="D21" s="69"/>
      <c r="E21" s="89"/>
    </row>
    <row r="22" spans="2:5" ht="14.25">
      <c r="B22" s="163" t="s">
        <v>133</v>
      </c>
      <c r="C22" s="69">
        <v>350957</v>
      </c>
      <c r="D22" s="69"/>
      <c r="E22" s="89"/>
    </row>
    <row r="23" spans="2:5" ht="14.25">
      <c r="B23" s="163" t="s">
        <v>266</v>
      </c>
      <c r="C23" s="69">
        <v>244196</v>
      </c>
      <c r="D23" s="69"/>
      <c r="E23" s="89"/>
    </row>
    <row r="24" spans="2:5" ht="14.25">
      <c r="B24" s="163" t="s">
        <v>134</v>
      </c>
      <c r="C24" s="69">
        <v>2831</v>
      </c>
      <c r="D24" s="69"/>
      <c r="E24" s="89"/>
    </row>
    <row r="25" spans="2:5" ht="14.25">
      <c r="B25" s="163" t="s">
        <v>101</v>
      </c>
      <c r="C25" s="69">
        <v>735791</v>
      </c>
      <c r="D25" s="69"/>
      <c r="E25" s="89"/>
    </row>
    <row r="26" spans="2:5" ht="14.25">
      <c r="B26" s="163" t="s">
        <v>106</v>
      </c>
      <c r="C26" s="69">
        <v>2037412</v>
      </c>
      <c r="D26" s="69"/>
      <c r="E26" s="89"/>
    </row>
    <row r="27" spans="2:5" ht="14.25">
      <c r="B27" s="163" t="s">
        <v>169</v>
      </c>
      <c r="C27" s="69">
        <v>17362569.71</v>
      </c>
      <c r="D27" s="69"/>
      <c r="E27" s="89"/>
    </row>
    <row r="28" spans="2:5" ht="14.25">
      <c r="B28" s="163" t="s">
        <v>267</v>
      </c>
      <c r="C28" s="69">
        <v>141895</v>
      </c>
      <c r="D28" s="69"/>
      <c r="E28" s="89"/>
    </row>
    <row r="29" spans="2:5" ht="14.25">
      <c r="B29" s="163" t="s">
        <v>270</v>
      </c>
      <c r="C29" s="69">
        <v>27609</v>
      </c>
      <c r="D29" s="69"/>
      <c r="E29" s="89"/>
    </row>
    <row r="30" spans="2:8" ht="14.25">
      <c r="B30" s="163" t="s">
        <v>97</v>
      </c>
      <c r="C30" s="69">
        <v>2683</v>
      </c>
      <c r="D30" s="69"/>
      <c r="E30" s="89"/>
      <c r="F30" s="92"/>
      <c r="H30" s="93"/>
    </row>
    <row r="31" spans="2:8" ht="14.25">
      <c r="B31" s="163" t="s">
        <v>308</v>
      </c>
      <c r="C31" s="69">
        <f>1125997+51163</f>
        <v>1177160</v>
      </c>
      <c r="D31" s="69"/>
      <c r="E31" s="89"/>
      <c r="F31" s="92"/>
      <c r="H31" s="93"/>
    </row>
    <row r="32" spans="2:5" ht="14.25">
      <c r="B32" s="164" t="s">
        <v>111</v>
      </c>
      <c r="C32" s="91"/>
      <c r="D32" s="91"/>
      <c r="E32" s="89"/>
    </row>
    <row r="33" spans="2:5" ht="14.25">
      <c r="B33" s="163" t="s">
        <v>123</v>
      </c>
      <c r="C33" s="69"/>
      <c r="D33" s="69"/>
      <c r="E33" s="89"/>
    </row>
    <row r="34" spans="2:5" ht="14.25">
      <c r="B34" s="165" t="s">
        <v>135</v>
      </c>
      <c r="C34" s="69">
        <v>10000</v>
      </c>
      <c r="D34" s="69"/>
      <c r="E34" s="89"/>
    </row>
    <row r="35" spans="2:5" ht="14.25">
      <c r="B35" s="165" t="s">
        <v>136</v>
      </c>
      <c r="C35" s="69">
        <v>23071.46</v>
      </c>
      <c r="D35" s="69"/>
      <c r="E35" s="89"/>
    </row>
    <row r="36" spans="2:5" ht="14.25">
      <c r="B36" s="167" t="s">
        <v>137</v>
      </c>
      <c r="C36" s="69">
        <v>2276194.5</v>
      </c>
      <c r="D36" s="69"/>
      <c r="E36" s="89"/>
    </row>
    <row r="37" spans="2:5" ht="14.25">
      <c r="B37" s="167" t="s">
        <v>138</v>
      </c>
      <c r="C37" s="69">
        <v>16173382.43</v>
      </c>
      <c r="D37" s="91"/>
      <c r="E37" s="89"/>
    </row>
    <row r="38" spans="2:5" ht="14.25">
      <c r="B38" s="167" t="s">
        <v>139</v>
      </c>
      <c r="C38" s="69">
        <v>0</v>
      </c>
      <c r="D38" s="91"/>
      <c r="E38" s="89"/>
    </row>
    <row r="39" spans="2:5" ht="14.25">
      <c r="B39" s="165" t="s">
        <v>5</v>
      </c>
      <c r="C39" s="69">
        <v>2000</v>
      </c>
      <c r="D39" s="69"/>
      <c r="E39" s="89"/>
    </row>
    <row r="40" spans="2:5" ht="14.25">
      <c r="B40" s="163" t="s">
        <v>119</v>
      </c>
      <c r="C40" s="69"/>
      <c r="D40" s="69"/>
      <c r="E40" s="89"/>
    </row>
    <row r="41" spans="2:5" ht="14.25">
      <c r="B41" s="167" t="s">
        <v>140</v>
      </c>
      <c r="C41" s="69">
        <v>0</v>
      </c>
      <c r="D41" s="91"/>
      <c r="E41" s="89"/>
    </row>
    <row r="42" spans="2:5" ht="14.25">
      <c r="B42" s="167" t="s">
        <v>141</v>
      </c>
      <c r="C42" s="69">
        <v>0</v>
      </c>
      <c r="D42" s="69"/>
      <c r="E42" s="89"/>
    </row>
    <row r="43" spans="2:5" ht="14.25">
      <c r="B43" s="167" t="s">
        <v>170</v>
      </c>
      <c r="C43" s="69">
        <v>204456</v>
      </c>
      <c r="D43" s="69"/>
      <c r="E43" s="89"/>
    </row>
    <row r="44" spans="2:5" ht="14.25">
      <c r="B44" s="163" t="s">
        <v>114</v>
      </c>
      <c r="C44" s="91"/>
      <c r="D44" s="91"/>
      <c r="E44" s="89"/>
    </row>
    <row r="45" spans="2:5" ht="14.25">
      <c r="B45" s="165" t="s">
        <v>114</v>
      </c>
      <c r="C45" s="69">
        <v>8184</v>
      </c>
      <c r="D45" s="91"/>
      <c r="E45" s="89"/>
    </row>
    <row r="46" spans="2:5" ht="14.25">
      <c r="B46" s="165" t="s">
        <v>142</v>
      </c>
      <c r="C46" s="69" t="s">
        <v>306</v>
      </c>
      <c r="D46" s="91"/>
      <c r="E46" s="89"/>
    </row>
    <row r="47" spans="2:5" ht="14.25">
      <c r="B47" s="163" t="s">
        <v>112</v>
      </c>
      <c r="C47" s="69"/>
      <c r="D47" s="69"/>
      <c r="E47" s="89"/>
    </row>
    <row r="48" spans="2:5" ht="14.25">
      <c r="B48" s="165" t="s">
        <v>143</v>
      </c>
      <c r="C48" s="69">
        <v>873</v>
      </c>
      <c r="D48" s="69"/>
      <c r="E48" s="89"/>
    </row>
    <row r="49" spans="2:5" ht="14.25">
      <c r="B49" s="165" t="s">
        <v>144</v>
      </c>
      <c r="C49" s="69">
        <v>399859.54</v>
      </c>
      <c r="D49" s="69"/>
      <c r="E49" s="181"/>
    </row>
    <row r="50" spans="2:5" ht="14.25">
      <c r="B50" s="165" t="s">
        <v>145</v>
      </c>
      <c r="C50" s="69">
        <v>2645.87</v>
      </c>
      <c r="D50" s="69"/>
      <c r="E50" s="89"/>
    </row>
    <row r="51" spans="2:5" ht="14.25">
      <c r="B51" s="167" t="s">
        <v>146</v>
      </c>
      <c r="C51" s="69">
        <v>1295.78</v>
      </c>
      <c r="D51" s="91"/>
      <c r="E51" s="89"/>
    </row>
    <row r="52" spans="2:5" ht="14.25">
      <c r="B52" s="167" t="s">
        <v>147</v>
      </c>
      <c r="C52" s="69">
        <v>31064.9</v>
      </c>
      <c r="D52" s="69"/>
      <c r="E52" s="89"/>
    </row>
    <row r="53" spans="2:5" ht="14.25">
      <c r="B53" s="163" t="s">
        <v>315</v>
      </c>
      <c r="C53" s="69">
        <v>10840</v>
      </c>
      <c r="D53" s="69"/>
      <c r="E53" s="89"/>
    </row>
    <row r="54" spans="2:5" ht="14.25">
      <c r="B54" s="164" t="s">
        <v>148</v>
      </c>
      <c r="C54" s="91"/>
      <c r="D54" s="91"/>
      <c r="E54" s="89"/>
    </row>
    <row r="55" spans="2:5" ht="14.25">
      <c r="B55" s="163" t="s">
        <v>0</v>
      </c>
      <c r="C55" s="69"/>
      <c r="D55" s="69">
        <v>2533521.7</v>
      </c>
      <c r="E55" s="89"/>
    </row>
    <row r="56" spans="2:5" ht="14.25">
      <c r="B56" s="164" t="s">
        <v>120</v>
      </c>
      <c r="C56" s="91"/>
      <c r="D56" s="91"/>
      <c r="E56" s="89"/>
    </row>
    <row r="57" spans="2:5" ht="14.25">
      <c r="B57" s="163" t="s">
        <v>149</v>
      </c>
      <c r="C57" s="69"/>
      <c r="D57" s="69">
        <v>62806</v>
      </c>
      <c r="E57" s="181"/>
    </row>
    <row r="58" spans="2:5" ht="14.25">
      <c r="B58" s="163" t="s">
        <v>150</v>
      </c>
      <c r="C58" s="69"/>
      <c r="D58" s="69">
        <v>1126657.08</v>
      </c>
      <c r="E58" s="89"/>
    </row>
    <row r="59" spans="2:5" ht="14.25">
      <c r="B59" s="164" t="s">
        <v>115</v>
      </c>
      <c r="C59" s="91"/>
      <c r="D59" s="91"/>
      <c r="E59" s="231"/>
    </row>
    <row r="60" spans="2:5" ht="14.25">
      <c r="B60" s="163" t="s">
        <v>151</v>
      </c>
      <c r="C60" s="69">
        <v>1800</v>
      </c>
      <c r="D60" s="69"/>
      <c r="E60" s="89"/>
    </row>
    <row r="61" spans="2:5" ht="14.25">
      <c r="B61" s="163" t="s">
        <v>268</v>
      </c>
      <c r="C61" s="69">
        <v>0</v>
      </c>
      <c r="D61" s="69"/>
      <c r="E61" s="89"/>
    </row>
    <row r="62" spans="2:5" ht="14.25">
      <c r="B62" s="163" t="s">
        <v>125</v>
      </c>
      <c r="C62" s="69">
        <v>127738</v>
      </c>
      <c r="D62" s="69"/>
      <c r="E62" s="89"/>
    </row>
    <row r="63" spans="2:5" ht="14.25">
      <c r="B63" s="163" t="s">
        <v>171</v>
      </c>
      <c r="C63" s="69">
        <v>48859</v>
      </c>
      <c r="D63" s="69"/>
      <c r="E63" s="89"/>
    </row>
    <row r="64" spans="2:5" ht="14.25">
      <c r="B64" s="163" t="s">
        <v>1</v>
      </c>
      <c r="C64" s="69">
        <v>86194</v>
      </c>
      <c r="D64" s="69"/>
      <c r="E64" s="89"/>
    </row>
    <row r="65" spans="2:5" ht="14.25">
      <c r="B65" s="163" t="s">
        <v>190</v>
      </c>
      <c r="C65" s="69" t="s">
        <v>306</v>
      </c>
      <c r="D65" s="69"/>
      <c r="E65" s="89"/>
    </row>
    <row r="66" spans="2:5" ht="14.25">
      <c r="B66" s="163" t="s">
        <v>152</v>
      </c>
      <c r="C66" s="69" t="s">
        <v>306</v>
      </c>
      <c r="D66" s="69"/>
      <c r="E66" s="89"/>
    </row>
    <row r="67" spans="2:5" ht="14.25">
      <c r="B67" s="163" t="s">
        <v>2</v>
      </c>
      <c r="C67" s="69">
        <v>69607</v>
      </c>
      <c r="D67" s="69"/>
      <c r="E67" s="181">
        <f>+C67-193336</f>
        <v>-123729</v>
      </c>
    </row>
    <row r="68" spans="2:5" ht="14.25">
      <c r="B68" s="163" t="s">
        <v>211</v>
      </c>
      <c r="C68" s="69">
        <v>0</v>
      </c>
      <c r="D68" s="69"/>
      <c r="E68" s="89"/>
    </row>
    <row r="69" spans="2:5" ht="14.25">
      <c r="B69" s="163" t="s">
        <v>212</v>
      </c>
      <c r="C69" s="69"/>
      <c r="D69" s="69"/>
      <c r="E69" s="89"/>
    </row>
    <row r="70" spans="2:5" ht="14.25">
      <c r="B70" s="163" t="s">
        <v>213</v>
      </c>
      <c r="C70" s="69">
        <v>0</v>
      </c>
      <c r="D70" s="69"/>
      <c r="E70" s="89"/>
    </row>
    <row r="71" spans="2:5" ht="14.25">
      <c r="B71" s="163" t="s">
        <v>153</v>
      </c>
      <c r="C71" s="69">
        <v>922</v>
      </c>
      <c r="D71" s="69"/>
      <c r="E71" s="89"/>
    </row>
    <row r="72" spans="2:5" ht="14.25">
      <c r="B72" s="163" t="s">
        <v>3</v>
      </c>
      <c r="C72" s="69">
        <v>85499</v>
      </c>
      <c r="D72" s="69"/>
      <c r="E72" s="89"/>
    </row>
    <row r="73" spans="2:5" ht="14.25">
      <c r="B73" s="163" t="s">
        <v>154</v>
      </c>
      <c r="C73" s="69">
        <v>48380</v>
      </c>
      <c r="D73" s="69"/>
      <c r="E73" s="89"/>
    </row>
    <row r="74" spans="2:5" ht="14.25">
      <c r="B74" s="163" t="s">
        <v>155</v>
      </c>
      <c r="C74" s="69">
        <v>557</v>
      </c>
      <c r="D74" s="69"/>
      <c r="E74" s="89"/>
    </row>
    <row r="75" spans="2:5" ht="14.25">
      <c r="B75" s="163" t="s">
        <v>156</v>
      </c>
      <c r="C75" s="69">
        <v>1590</v>
      </c>
      <c r="D75" s="69"/>
      <c r="E75" s="89"/>
    </row>
    <row r="76" spans="2:5" ht="14.25">
      <c r="B76" s="163" t="s">
        <v>215</v>
      </c>
      <c r="C76" s="69">
        <v>0</v>
      </c>
      <c r="D76" s="69"/>
      <c r="E76" s="89"/>
    </row>
    <row r="77" spans="2:5" ht="14.25">
      <c r="B77" s="163" t="s">
        <v>157</v>
      </c>
      <c r="C77" s="69">
        <v>43329</v>
      </c>
      <c r="D77" s="69"/>
      <c r="E77" s="89"/>
    </row>
    <row r="78" spans="2:5" ht="14.25">
      <c r="B78" s="163" t="s">
        <v>158</v>
      </c>
      <c r="C78" s="69">
        <v>825</v>
      </c>
      <c r="D78" s="69"/>
      <c r="E78" s="89"/>
    </row>
    <row r="79" spans="2:5" ht="14.25">
      <c r="B79" s="163" t="s">
        <v>159</v>
      </c>
      <c r="C79" s="69">
        <v>457</v>
      </c>
      <c r="D79" s="69"/>
      <c r="E79" s="89"/>
    </row>
    <row r="80" spans="2:5" ht="14.25">
      <c r="B80" s="163" t="s">
        <v>160</v>
      </c>
      <c r="C80" s="69">
        <v>1790</v>
      </c>
      <c r="D80" s="69"/>
      <c r="E80" s="89"/>
    </row>
    <row r="81" spans="2:5" ht="14.25">
      <c r="B81" s="163" t="s">
        <v>269</v>
      </c>
      <c r="C81" s="69">
        <v>32774</v>
      </c>
      <c r="D81" s="69"/>
      <c r="E81" s="89"/>
    </row>
    <row r="82" spans="2:5" ht="14.25">
      <c r="B82" s="163" t="s">
        <v>191</v>
      </c>
      <c r="C82" s="69">
        <v>0</v>
      </c>
      <c r="D82" s="69"/>
      <c r="E82" s="89"/>
    </row>
    <row r="83" spans="2:5" ht="14.25">
      <c r="B83" s="163" t="s">
        <v>161</v>
      </c>
      <c r="C83" s="69">
        <v>0</v>
      </c>
      <c r="D83" s="69"/>
      <c r="E83" s="89"/>
    </row>
    <row r="84" spans="2:5" ht="14.25">
      <c r="B84" s="163" t="s">
        <v>162</v>
      </c>
      <c r="C84" s="69">
        <v>256763</v>
      </c>
      <c r="D84" s="69"/>
      <c r="E84" s="89"/>
    </row>
    <row r="85" spans="2:5" ht="14.25">
      <c r="B85" s="163" t="s">
        <v>163</v>
      </c>
      <c r="C85" s="69">
        <v>588000</v>
      </c>
      <c r="D85" s="69"/>
      <c r="E85" s="89"/>
    </row>
    <row r="86" spans="2:5" ht="14.25">
      <c r="B86" s="163" t="s">
        <v>68</v>
      </c>
      <c r="C86" s="69">
        <v>0</v>
      </c>
      <c r="D86" s="69"/>
      <c r="E86" s="89"/>
    </row>
    <row r="87" spans="2:5" ht="14.25">
      <c r="B87" s="163" t="s">
        <v>4</v>
      </c>
      <c r="C87" s="69">
        <v>2123</v>
      </c>
      <c r="D87" s="69"/>
      <c r="E87" s="89"/>
    </row>
    <row r="88" spans="2:8" ht="14.25">
      <c r="B88" s="163" t="s">
        <v>172</v>
      </c>
      <c r="C88" s="69">
        <v>3945</v>
      </c>
      <c r="D88" s="69"/>
      <c r="E88" s="89"/>
      <c r="F88" s="92"/>
      <c r="H88" s="93"/>
    </row>
    <row r="89" spans="2:8" ht="14.25">
      <c r="B89" s="163" t="s">
        <v>307</v>
      </c>
      <c r="C89" s="69">
        <v>121960</v>
      </c>
      <c r="D89" s="69"/>
      <c r="E89" s="89"/>
      <c r="F89" s="92"/>
      <c r="H89" s="93"/>
    </row>
    <row r="90" spans="2:8" ht="14.25">
      <c r="B90" s="163" t="s">
        <v>296</v>
      </c>
      <c r="C90" s="69">
        <v>0</v>
      </c>
      <c r="D90" s="69"/>
      <c r="E90" s="89"/>
      <c r="F90" s="92"/>
      <c r="H90" s="93"/>
    </row>
    <row r="91" spans="2:5" ht="14.25">
      <c r="B91" s="163" t="s">
        <v>164</v>
      </c>
      <c r="C91" s="69">
        <v>9962</v>
      </c>
      <c r="D91" s="69"/>
      <c r="E91" s="94"/>
    </row>
    <row r="92" spans="2:5" ht="14.25">
      <c r="B92" s="222" t="s">
        <v>214</v>
      </c>
      <c r="C92" s="69">
        <v>0</v>
      </c>
      <c r="D92" s="69"/>
      <c r="E92" s="94"/>
    </row>
    <row r="93" spans="2:4" ht="14.25">
      <c r="B93" s="95" t="s">
        <v>113</v>
      </c>
      <c r="C93" s="70">
        <f>SUM(C3:C92)</f>
        <v>42917070.19</v>
      </c>
      <c r="D93" s="70">
        <f>SUM(D3:D91)</f>
        <v>42917070.19</v>
      </c>
    </row>
    <row r="94" spans="2:4" ht="14.25">
      <c r="B94" s="85" t="s">
        <v>294</v>
      </c>
      <c r="C94" s="85">
        <v>41790413.11</v>
      </c>
      <c r="D94" s="96">
        <f>C94</f>
        <v>41790413.11</v>
      </c>
    </row>
    <row r="95" spans="2:4" ht="14.25">
      <c r="B95" s="85" t="s">
        <v>295</v>
      </c>
      <c r="C95" s="228">
        <f>C93-C94</f>
        <v>1126657.0799999982</v>
      </c>
      <c r="D95" s="228">
        <f>D93-D94</f>
        <v>1126657.0799999982</v>
      </c>
    </row>
    <row r="99" ht="14.25">
      <c r="C99" s="85">
        <v>1094840</v>
      </c>
    </row>
    <row r="101" ht="14.25">
      <c r="C101" s="89"/>
    </row>
  </sheetData>
  <sheetProtection/>
  <mergeCells count="2">
    <mergeCell ref="B1:D1"/>
    <mergeCell ref="B2:D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7109375" style="1" customWidth="1"/>
    <col min="2" max="2" width="13.140625" style="1" bestFit="1" customWidth="1"/>
    <col min="3" max="3" width="27.8515625" style="1" customWidth="1"/>
    <col min="4" max="4" width="13.140625" style="1" bestFit="1" customWidth="1"/>
    <col min="5" max="5" width="13.57421875" style="1" bestFit="1" customWidth="1"/>
    <col min="6" max="6" width="16.57421875" style="1" customWidth="1"/>
    <col min="7" max="16384" width="9.140625" style="1" customWidth="1"/>
  </cols>
  <sheetData>
    <row r="2" spans="1:4" ht="12.75">
      <c r="A2" s="240" t="s">
        <v>6</v>
      </c>
      <c r="B2" s="241"/>
      <c r="C2" s="241"/>
      <c r="D2" s="241"/>
    </row>
    <row r="3" spans="1:4" ht="12.75">
      <c r="A3" s="108"/>
      <c r="B3" s="3"/>
      <c r="C3" s="108"/>
      <c r="D3" s="108"/>
    </row>
    <row r="4" spans="1:4" ht="12.75">
      <c r="A4" s="240" t="s">
        <v>300</v>
      </c>
      <c r="B4" s="240"/>
      <c r="C4" s="240"/>
      <c r="D4" s="240"/>
    </row>
    <row r="5" spans="1:4" ht="12.75">
      <c r="A5" s="108"/>
      <c r="B5" s="113"/>
      <c r="C5" s="108"/>
      <c r="D5" s="113"/>
    </row>
    <row r="6" spans="1:4" ht="12.75">
      <c r="A6" s="97"/>
      <c r="B6" s="4"/>
      <c r="C6" s="98"/>
      <c r="D6" s="4"/>
    </row>
    <row r="7" spans="1:4" ht="12.75">
      <c r="A7" s="99" t="s">
        <v>23</v>
      </c>
      <c r="B7" s="5" t="s">
        <v>8</v>
      </c>
      <c r="C7" s="84" t="s">
        <v>24</v>
      </c>
      <c r="D7" s="5" t="s">
        <v>8</v>
      </c>
    </row>
    <row r="8" spans="1:4" ht="12.75">
      <c r="A8" s="100"/>
      <c r="B8" s="6" t="s">
        <v>10</v>
      </c>
      <c r="C8" s="101"/>
      <c r="D8" s="6" t="s">
        <v>10</v>
      </c>
    </row>
    <row r="9" spans="1:4" ht="12.75">
      <c r="A9" s="159"/>
      <c r="B9" s="146"/>
      <c r="C9" s="99"/>
      <c r="D9" s="5"/>
    </row>
    <row r="10" spans="1:6" ht="12.75">
      <c r="A10" s="154" t="s">
        <v>53</v>
      </c>
      <c r="B10" s="147">
        <f>+TB!C67</f>
        <v>69607</v>
      </c>
      <c r="C10" s="154" t="s">
        <v>202</v>
      </c>
      <c r="D10" s="149">
        <f>TB!D55</f>
        <v>2533521.7</v>
      </c>
      <c r="E10" s="102"/>
      <c r="F10" s="177"/>
    </row>
    <row r="11" spans="1:5" ht="12.75">
      <c r="A11" s="154" t="s">
        <v>52</v>
      </c>
      <c r="B11" s="147">
        <f>+TB!C60</f>
        <v>1800</v>
      </c>
      <c r="C11" s="154" t="s">
        <v>260</v>
      </c>
      <c r="D11" s="149">
        <f>TB!D57+TB!D58</f>
        <v>1189463.08</v>
      </c>
      <c r="E11" s="102"/>
    </row>
    <row r="12" spans="1:5" ht="12.75">
      <c r="A12" s="154" t="s">
        <v>54</v>
      </c>
      <c r="B12" s="147">
        <f>+TB!C72</f>
        <v>85499</v>
      </c>
      <c r="C12" s="154"/>
      <c r="D12" s="149"/>
      <c r="E12" s="102"/>
    </row>
    <row r="13" spans="1:5" ht="12.75">
      <c r="A13" s="154" t="s">
        <v>105</v>
      </c>
      <c r="B13" s="149">
        <f>+TB!C80</f>
        <v>1790</v>
      </c>
      <c r="C13" s="103"/>
      <c r="D13" s="149"/>
      <c r="E13" s="102"/>
    </row>
    <row r="14" spans="1:6" ht="12.75">
      <c r="A14" s="154" t="s">
        <v>76</v>
      </c>
      <c r="B14" s="149">
        <f>TB!C85</f>
        <v>588000</v>
      </c>
      <c r="C14" s="103"/>
      <c r="D14" s="149"/>
      <c r="F14" s="102"/>
    </row>
    <row r="15" spans="1:4" ht="12.75">
      <c r="A15" s="156" t="s">
        <v>77</v>
      </c>
      <c r="B15" s="147">
        <f>+TB!C87</f>
        <v>2123</v>
      </c>
      <c r="C15" s="103"/>
      <c r="D15" s="149"/>
    </row>
    <row r="16" spans="1:4" ht="12.75" hidden="1">
      <c r="A16" s="156" t="s">
        <v>179</v>
      </c>
      <c r="B16" s="147">
        <f>+TB!C86</f>
        <v>0</v>
      </c>
      <c r="C16" s="103"/>
      <c r="D16" s="149"/>
    </row>
    <row r="17" spans="1:4" ht="12.75">
      <c r="A17" s="156" t="s">
        <v>56</v>
      </c>
      <c r="B17" s="147">
        <f>+TB!C64</f>
        <v>86194</v>
      </c>
      <c r="C17" s="114"/>
      <c r="D17" s="149"/>
    </row>
    <row r="18" spans="1:4" ht="12.75">
      <c r="A18" s="156" t="s">
        <v>180</v>
      </c>
      <c r="B18" s="147">
        <f>+TB!C63</f>
        <v>48859</v>
      </c>
      <c r="C18" s="114"/>
      <c r="D18" s="149"/>
    </row>
    <row r="19" spans="1:4" ht="12.75">
      <c r="A19" s="156" t="s">
        <v>181</v>
      </c>
      <c r="B19" s="147">
        <f>+TB!C74+TB!C79</f>
        <v>1014</v>
      </c>
      <c r="C19" s="114"/>
      <c r="D19" s="149"/>
    </row>
    <row r="20" spans="1:6" ht="12.75">
      <c r="A20" s="156" t="s">
        <v>183</v>
      </c>
      <c r="B20" s="147">
        <f>+TB!C75</f>
        <v>1590</v>
      </c>
      <c r="C20" s="114"/>
      <c r="D20" s="149"/>
      <c r="F20" s="177"/>
    </row>
    <row r="21" spans="1:4" ht="12.75">
      <c r="A21" s="156" t="s">
        <v>182</v>
      </c>
      <c r="B21" s="147">
        <f>+TB!C84</f>
        <v>256763</v>
      </c>
      <c r="C21" s="114"/>
      <c r="D21" s="149"/>
    </row>
    <row r="22" spans="1:4" ht="12.75">
      <c r="A22" s="157" t="s">
        <v>192</v>
      </c>
      <c r="B22" s="147">
        <f>+TB!C77+TB!C91</f>
        <v>53291</v>
      </c>
      <c r="C22" s="114"/>
      <c r="D22" s="149"/>
    </row>
    <row r="23" spans="1:4" ht="12.75" hidden="1">
      <c r="A23" s="157" t="s">
        <v>216</v>
      </c>
      <c r="B23" s="169">
        <f>+TB!C61</f>
        <v>0</v>
      </c>
      <c r="C23" s="114"/>
      <c r="D23" s="149"/>
    </row>
    <row r="24" spans="1:6" ht="14.25" customHeight="1">
      <c r="A24" s="157" t="s">
        <v>271</v>
      </c>
      <c r="B24" s="169">
        <f>TB!C81</f>
        <v>32774</v>
      </c>
      <c r="C24" s="114"/>
      <c r="D24" s="149"/>
      <c r="F24" s="139"/>
    </row>
    <row r="25" spans="1:6" ht="14.25" customHeight="1">
      <c r="A25" s="233" t="s">
        <v>309</v>
      </c>
      <c r="B25" s="149">
        <f>TB!C71</f>
        <v>922</v>
      </c>
      <c r="C25" s="114"/>
      <c r="D25" s="149"/>
      <c r="F25" s="139"/>
    </row>
    <row r="26" spans="1:6" ht="14.25" customHeight="1">
      <c r="A26" s="233" t="s">
        <v>310</v>
      </c>
      <c r="B26" s="149">
        <f>TB!C78</f>
        <v>825</v>
      </c>
      <c r="C26" s="114"/>
      <c r="D26" s="149"/>
      <c r="F26" s="139"/>
    </row>
    <row r="27" spans="1:6" ht="14.25" customHeight="1">
      <c r="A27" s="233" t="s">
        <v>311</v>
      </c>
      <c r="B27" s="149">
        <f>TB!C88</f>
        <v>3945</v>
      </c>
      <c r="C27" s="114"/>
      <c r="D27" s="149"/>
      <c r="F27" s="139"/>
    </row>
    <row r="28" spans="1:6" ht="14.25" customHeight="1">
      <c r="A28" s="233" t="s">
        <v>312</v>
      </c>
      <c r="B28" s="149">
        <f>TB!C89</f>
        <v>121960</v>
      </c>
      <c r="C28" s="114"/>
      <c r="D28" s="149"/>
      <c r="F28" s="139"/>
    </row>
    <row r="29" spans="1:6" ht="14.25" customHeight="1">
      <c r="A29" s="233" t="s">
        <v>325</v>
      </c>
      <c r="B29" s="149">
        <f>TB!C73</f>
        <v>48380</v>
      </c>
      <c r="C29" s="114"/>
      <c r="D29" s="149"/>
      <c r="F29" s="139"/>
    </row>
    <row r="30" spans="1:6" ht="14.25" customHeight="1">
      <c r="A30" s="233" t="s">
        <v>326</v>
      </c>
      <c r="B30" s="149">
        <f>TB!C62</f>
        <v>127738</v>
      </c>
      <c r="C30" s="114"/>
      <c r="D30" s="149"/>
      <c r="F30" s="139"/>
    </row>
    <row r="31" spans="1:4" ht="14.25" customHeight="1">
      <c r="A31" s="154" t="s">
        <v>83</v>
      </c>
      <c r="B31" s="149">
        <f>+SCH!G25</f>
        <v>1938252</v>
      </c>
      <c r="C31" s="114"/>
      <c r="D31" s="149"/>
    </row>
    <row r="32" spans="1:6" ht="14.25" customHeight="1">
      <c r="A32" s="154"/>
      <c r="B32" s="147"/>
      <c r="C32" s="114"/>
      <c r="D32" s="149"/>
      <c r="F32" s="104"/>
    </row>
    <row r="33" spans="1:4" ht="12.75">
      <c r="A33" s="154" t="s">
        <v>25</v>
      </c>
      <c r="B33" s="147"/>
      <c r="C33" s="114"/>
      <c r="D33" s="115"/>
    </row>
    <row r="34" spans="1:6" ht="12.75">
      <c r="A34" s="154" t="s">
        <v>26</v>
      </c>
      <c r="B34" s="147">
        <f>+D36-SUM(B10:B31)</f>
        <v>251658.78000000026</v>
      </c>
      <c r="C34" s="103"/>
      <c r="D34" s="149"/>
      <c r="F34" s="102"/>
    </row>
    <row r="35" spans="1:6" ht="12.75">
      <c r="A35" s="103"/>
      <c r="B35" s="147"/>
      <c r="C35" s="103"/>
      <c r="D35" s="149"/>
      <c r="E35" s="102"/>
      <c r="F35" s="102"/>
    </row>
    <row r="36" spans="1:5" ht="13.5" thickBot="1">
      <c r="A36" s="150"/>
      <c r="B36" s="151">
        <f>SUM(B10:B34)</f>
        <v>3722984.7800000003</v>
      </c>
      <c r="C36" s="150"/>
      <c r="D36" s="151">
        <f>SUM(D10:D35)</f>
        <v>3722984.7800000003</v>
      </c>
      <c r="E36" s="139"/>
    </row>
    <row r="37" spans="1:5" ht="13.5" thickTop="1">
      <c r="A37" s="108"/>
      <c r="B37" s="113"/>
      <c r="C37" s="108"/>
      <c r="D37" s="113"/>
      <c r="E37" s="139"/>
    </row>
    <row r="38" spans="1:4" ht="12.75">
      <c r="A38" s="108"/>
      <c r="B38" s="113"/>
      <c r="C38" s="108"/>
      <c r="D38" s="113"/>
    </row>
    <row r="39" spans="1:4" ht="12.75">
      <c r="A39" s="3" t="s">
        <v>21</v>
      </c>
      <c r="B39" s="108"/>
      <c r="C39" s="239"/>
      <c r="D39" s="239"/>
    </row>
    <row r="40" spans="1:4" ht="12.75">
      <c r="A40" s="108"/>
      <c r="B40" s="3"/>
      <c r="C40" s="240"/>
      <c r="D40" s="240"/>
    </row>
    <row r="41" spans="1:4" ht="12.75">
      <c r="A41" s="108"/>
      <c r="B41" s="108"/>
      <c r="C41" s="239"/>
      <c r="D41" s="239"/>
    </row>
    <row r="42" spans="1:4" ht="12.75">
      <c r="A42" s="108"/>
      <c r="B42" s="108"/>
      <c r="C42" s="121"/>
      <c r="D42" s="108"/>
    </row>
    <row r="43" spans="1:4" ht="12.75">
      <c r="A43" s="105" t="s">
        <v>22</v>
      </c>
      <c r="B43" s="108"/>
      <c r="C43" s="121"/>
      <c r="D43" s="108"/>
    </row>
    <row r="44" spans="1:4" ht="12.75">
      <c r="A44" s="108"/>
      <c r="B44" s="108"/>
      <c r="C44" s="121"/>
      <c r="D44" s="108"/>
    </row>
    <row r="45" spans="1:4" ht="12.75">
      <c r="A45" s="108"/>
      <c r="B45" s="3"/>
      <c r="C45" s="240"/>
      <c r="D45" s="240"/>
    </row>
    <row r="46" spans="1:4" ht="12.75">
      <c r="A46" s="108"/>
      <c r="B46" s="108"/>
      <c r="C46" s="239"/>
      <c r="D46" s="239"/>
    </row>
    <row r="47" spans="1:4" ht="13.5">
      <c r="A47" s="143"/>
      <c r="B47" s="144"/>
      <c r="C47" s="143"/>
      <c r="D47" s="144"/>
    </row>
    <row r="52" ht="12.75">
      <c r="E52" s="2"/>
    </row>
  </sheetData>
  <sheetProtection/>
  <mergeCells count="7">
    <mergeCell ref="C41:D41"/>
    <mergeCell ref="C45:D45"/>
    <mergeCell ref="C46:D46"/>
    <mergeCell ref="A2:D2"/>
    <mergeCell ref="A4:D4"/>
    <mergeCell ref="C39:D39"/>
    <mergeCell ref="C40:D4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53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1.7109375" style="108" customWidth="1"/>
    <col min="2" max="2" width="27.28125" style="108" customWidth="1"/>
    <col min="3" max="3" width="4.8515625" style="121" hidden="1" customWidth="1"/>
    <col min="4" max="5" width="14.7109375" style="113" bestFit="1" customWidth="1"/>
    <col min="6" max="6" width="32.00390625" style="108" customWidth="1"/>
    <col min="7" max="7" width="14.7109375" style="113" bestFit="1" customWidth="1"/>
    <col min="8" max="8" width="14.57421875" style="113" bestFit="1" customWidth="1"/>
    <col min="9" max="9" width="16.57421875" style="108" bestFit="1" customWidth="1"/>
    <col min="10" max="10" width="12.421875" style="108" bestFit="1" customWidth="1"/>
    <col min="11" max="16384" width="9.140625" style="108" customWidth="1"/>
  </cols>
  <sheetData>
    <row r="2" spans="2:8" ht="13.5">
      <c r="B2" s="242" t="s">
        <v>6</v>
      </c>
      <c r="C2" s="242"/>
      <c r="D2" s="242"/>
      <c r="E2" s="242"/>
      <c r="F2" s="242"/>
      <c r="G2" s="242"/>
      <c r="H2" s="3"/>
    </row>
    <row r="3" spans="2:8" ht="13.5">
      <c r="B3" s="142"/>
      <c r="C3" s="142"/>
      <c r="D3" s="145"/>
      <c r="E3" s="142"/>
      <c r="F3" s="142"/>
      <c r="G3" s="145"/>
      <c r="H3" s="3"/>
    </row>
    <row r="4" spans="2:8" ht="13.5">
      <c r="B4" s="242" t="s">
        <v>301</v>
      </c>
      <c r="C4" s="242"/>
      <c r="D4" s="242"/>
      <c r="E4" s="242"/>
      <c r="F4" s="242"/>
      <c r="G4" s="242"/>
      <c r="H4" s="3"/>
    </row>
    <row r="5" spans="2:8" ht="12.75">
      <c r="B5" s="3"/>
      <c r="C5" s="3"/>
      <c r="D5" s="109"/>
      <c r="E5" s="3"/>
      <c r="F5" s="3"/>
      <c r="G5" s="109"/>
      <c r="H5" s="3"/>
    </row>
    <row r="6" spans="2:8" ht="12.75">
      <c r="B6" s="97"/>
      <c r="C6" s="97"/>
      <c r="D6" s="4"/>
      <c r="E6" s="110"/>
      <c r="F6" s="97"/>
      <c r="G6" s="4"/>
      <c r="H6" s="3"/>
    </row>
    <row r="7" spans="2:8" ht="12.75">
      <c r="B7" s="99" t="s">
        <v>7</v>
      </c>
      <c r="C7" s="84"/>
      <c r="D7" s="230"/>
      <c r="E7" s="230" t="s">
        <v>8</v>
      </c>
      <c r="F7" s="99" t="s">
        <v>9</v>
      </c>
      <c r="G7" s="5" t="s">
        <v>8</v>
      </c>
      <c r="H7" s="3"/>
    </row>
    <row r="8" spans="2:7" ht="12.75">
      <c r="B8" s="100"/>
      <c r="C8" s="100"/>
      <c r="D8" s="236"/>
      <c r="E8" s="6" t="s">
        <v>10</v>
      </c>
      <c r="F8" s="100"/>
      <c r="G8" s="6" t="s">
        <v>10</v>
      </c>
    </row>
    <row r="9" spans="2:7" ht="12.75">
      <c r="B9" s="7"/>
      <c r="C9" s="111"/>
      <c r="D9" s="112"/>
      <c r="E9" s="112"/>
      <c r="F9" s="229"/>
      <c r="G9" s="112"/>
    </row>
    <row r="10" spans="2:7" ht="12.75">
      <c r="B10" s="160" t="s">
        <v>11</v>
      </c>
      <c r="C10" s="111"/>
      <c r="D10" s="112"/>
      <c r="E10" s="115">
        <v>0</v>
      </c>
      <c r="F10" s="160" t="s">
        <v>12</v>
      </c>
      <c r="G10" s="112"/>
    </row>
    <row r="11" spans="2:7" ht="12.75">
      <c r="B11" s="160"/>
      <c r="C11" s="111"/>
      <c r="D11" s="112"/>
      <c r="E11" s="115"/>
      <c r="F11" s="156" t="s">
        <v>101</v>
      </c>
      <c r="G11" s="115">
        <f>TB!C25</f>
        <v>735791</v>
      </c>
    </row>
    <row r="12" spans="2:7" ht="12.75">
      <c r="B12" s="160"/>
      <c r="C12" s="111"/>
      <c r="D12" s="112"/>
      <c r="E12" s="115"/>
      <c r="F12" s="156" t="s">
        <v>106</v>
      </c>
      <c r="G12" s="115">
        <f>TB!C26</f>
        <v>2037412</v>
      </c>
    </row>
    <row r="13" spans="2:9" ht="12.75">
      <c r="B13" s="160" t="s">
        <v>71</v>
      </c>
      <c r="C13" s="111"/>
      <c r="D13" s="112"/>
      <c r="E13" s="115"/>
      <c r="F13" s="156" t="s">
        <v>290</v>
      </c>
      <c r="G13" s="115">
        <f>+SCH!H25</f>
        <v>17528673.71</v>
      </c>
      <c r="I13" s="119"/>
    </row>
    <row r="14" spans="2:9" ht="12.75">
      <c r="B14" s="156" t="s">
        <v>14</v>
      </c>
      <c r="C14" s="117"/>
      <c r="D14" s="115">
        <f>+TB!D7</f>
        <v>37928582.41</v>
      </c>
      <c r="E14" s="115"/>
      <c r="F14" s="156"/>
      <c r="G14" s="115"/>
      <c r="I14" s="119"/>
    </row>
    <row r="15" spans="2:9" ht="12.75">
      <c r="B15" s="160" t="s">
        <v>173</v>
      </c>
      <c r="C15" s="117"/>
      <c r="D15" s="115"/>
      <c r="E15" s="115"/>
      <c r="F15" s="160" t="s">
        <v>13</v>
      </c>
      <c r="G15" s="115">
        <v>0</v>
      </c>
      <c r="I15" s="119"/>
    </row>
    <row r="16" spans="2:9" ht="12.75">
      <c r="B16" s="156" t="s">
        <v>17</v>
      </c>
      <c r="C16" s="117"/>
      <c r="D16" s="116">
        <f>+'I&amp;E'!B34</f>
        <v>251658.78000000026</v>
      </c>
      <c r="E16" s="115">
        <f>+D14+D16</f>
        <v>38180241.19</v>
      </c>
      <c r="F16" s="156"/>
      <c r="G16" s="115"/>
      <c r="I16" s="119"/>
    </row>
    <row r="17" spans="2:7" ht="12.75">
      <c r="B17" s="156"/>
      <c r="C17" s="117"/>
      <c r="D17" s="115"/>
      <c r="E17" s="115"/>
      <c r="F17" s="160" t="s">
        <v>15</v>
      </c>
      <c r="G17" s="115"/>
    </row>
    <row r="18" spans="2:9" ht="12.75">
      <c r="B18" s="160"/>
      <c r="C18" s="111"/>
      <c r="D18" s="115"/>
      <c r="E18" s="115"/>
      <c r="F18" s="160" t="s">
        <v>16</v>
      </c>
      <c r="G18" s="115"/>
      <c r="I18" s="119"/>
    </row>
    <row r="19" spans="2:7" ht="12.75">
      <c r="B19" s="160" t="s">
        <v>102</v>
      </c>
      <c r="C19" s="111"/>
      <c r="D19" s="115"/>
      <c r="E19" s="115"/>
      <c r="F19" s="156" t="s">
        <v>5</v>
      </c>
      <c r="G19" s="115">
        <f>TB!C39</f>
        <v>2000</v>
      </c>
    </row>
    <row r="20" spans="2:9" ht="12.75">
      <c r="B20" s="156" t="s">
        <v>14</v>
      </c>
      <c r="C20" s="117"/>
      <c r="D20" s="115">
        <f>TB!D5</f>
        <v>1023000</v>
      </c>
      <c r="E20" s="115"/>
      <c r="F20" s="156" t="s">
        <v>85</v>
      </c>
      <c r="G20" s="115">
        <f>TB!C34</f>
        <v>10000</v>
      </c>
      <c r="I20" s="119"/>
    </row>
    <row r="21" spans="2:7" ht="12.75">
      <c r="B21" s="160" t="s">
        <v>174</v>
      </c>
      <c r="C21" s="117"/>
      <c r="D21" s="115"/>
      <c r="F21" s="156" t="s">
        <v>87</v>
      </c>
      <c r="G21" s="115">
        <f>TB!C35+TB!C38</f>
        <v>23071.46</v>
      </c>
    </row>
    <row r="22" spans="2:9" ht="12.75">
      <c r="B22" s="156" t="s">
        <v>104</v>
      </c>
      <c r="C22" s="117"/>
      <c r="D22" s="116">
        <v>0</v>
      </c>
      <c r="E22" s="113">
        <f>+D20+D22</f>
        <v>1023000</v>
      </c>
      <c r="F22" s="156" t="s">
        <v>170</v>
      </c>
      <c r="G22" s="115">
        <f>+TB!C43</f>
        <v>204456</v>
      </c>
      <c r="I22" s="119"/>
    </row>
    <row r="23" spans="2:9" ht="12.75">
      <c r="B23" s="160"/>
      <c r="C23" s="117"/>
      <c r="D23" s="115"/>
      <c r="F23" s="188" t="s">
        <v>137</v>
      </c>
      <c r="G23" s="115">
        <f>+TB!C36</f>
        <v>2276194.5</v>
      </c>
      <c r="I23" s="119"/>
    </row>
    <row r="24" spans="2:7" ht="12.75">
      <c r="B24" s="156"/>
      <c r="C24" s="117"/>
      <c r="D24" s="115"/>
      <c r="E24" s="115"/>
      <c r="F24" s="188" t="s">
        <v>138</v>
      </c>
      <c r="G24" s="115">
        <f>+TB!C37</f>
        <v>16173382.43</v>
      </c>
    </row>
    <row r="25" spans="2:7" ht="12.75">
      <c r="B25" s="160" t="s">
        <v>103</v>
      </c>
      <c r="C25" s="117"/>
      <c r="D25" s="115"/>
      <c r="F25" s="188" t="s">
        <v>314</v>
      </c>
      <c r="G25" s="115">
        <f>+TB!C53</f>
        <v>10840</v>
      </c>
    </row>
    <row r="26" spans="2:7" ht="12.75">
      <c r="B26" s="156" t="s">
        <v>14</v>
      </c>
      <c r="C26" s="117"/>
      <c r="D26" s="115">
        <f>TB!D6</f>
        <v>242503</v>
      </c>
      <c r="E26" s="115"/>
      <c r="F26" s="156" t="s">
        <v>18</v>
      </c>
      <c r="G26" s="115"/>
    </row>
    <row r="27" spans="2:7" ht="12.75">
      <c r="B27" s="160" t="s">
        <v>175</v>
      </c>
      <c r="C27" s="117"/>
      <c r="D27" s="116">
        <v>0</v>
      </c>
      <c r="E27" s="115">
        <f>+D26+D27</f>
        <v>242503</v>
      </c>
      <c r="F27" s="161" t="s">
        <v>19</v>
      </c>
      <c r="G27" s="115">
        <f>TB!C48</f>
        <v>873</v>
      </c>
    </row>
    <row r="28" spans="2:7" ht="12.75">
      <c r="B28" s="160"/>
      <c r="C28" s="120"/>
      <c r="D28" s="115"/>
      <c r="E28" s="125"/>
      <c r="F28" s="161" t="s">
        <v>55</v>
      </c>
      <c r="G28" s="115">
        <f>TB!C49</f>
        <v>399859.54</v>
      </c>
    </row>
    <row r="29" spans="2:7" ht="12.75">
      <c r="B29" s="160" t="s">
        <v>109</v>
      </c>
      <c r="C29" s="120"/>
      <c r="D29" s="112"/>
      <c r="E29" s="125"/>
      <c r="F29" s="161" t="s">
        <v>88</v>
      </c>
      <c r="G29" s="115">
        <f>TB!C50</f>
        <v>2645.87</v>
      </c>
    </row>
    <row r="30" spans="2:7" ht="12.75">
      <c r="B30" s="160" t="s">
        <v>110</v>
      </c>
      <c r="C30" s="120"/>
      <c r="D30" s="112"/>
      <c r="E30" s="125"/>
      <c r="F30" s="156" t="s">
        <v>78</v>
      </c>
      <c r="G30" s="115">
        <f>TB!C51</f>
        <v>1295.78</v>
      </c>
    </row>
    <row r="31" spans="2:7" ht="12.75">
      <c r="B31" s="154"/>
      <c r="D31" s="115"/>
      <c r="F31" s="156" t="s">
        <v>92</v>
      </c>
      <c r="G31" s="115">
        <f>TB!C52</f>
        <v>31064.9</v>
      </c>
    </row>
    <row r="32" spans="2:7" ht="12.75">
      <c r="B32" s="160"/>
      <c r="D32" s="115"/>
      <c r="F32" s="156"/>
      <c r="G32" s="115"/>
    </row>
    <row r="33" spans="2:7" ht="12.75">
      <c r="B33" s="156"/>
      <c r="C33" s="120"/>
      <c r="D33" s="112"/>
      <c r="E33" s="125"/>
      <c r="F33" s="156" t="s">
        <v>20</v>
      </c>
      <c r="G33" s="115">
        <f>TB!C45</f>
        <v>8184</v>
      </c>
    </row>
    <row r="34" spans="2:7" ht="12.75">
      <c r="B34" s="156"/>
      <c r="C34" s="120"/>
      <c r="D34" s="112"/>
      <c r="E34" s="125"/>
      <c r="G34" s="115"/>
    </row>
    <row r="35" spans="2:7" ht="13.5" thickBot="1">
      <c r="B35" s="122"/>
      <c r="C35" s="123"/>
      <c r="D35" s="118"/>
      <c r="E35" s="124">
        <f>SUM(E10:E33)</f>
        <v>39445744.19</v>
      </c>
      <c r="F35" s="122"/>
      <c r="G35" s="124">
        <f>SUM(G10:G33)</f>
        <v>39445744.19</v>
      </c>
    </row>
    <row r="36" ht="13.5" thickTop="1">
      <c r="G36" s="113">
        <f>+G35-E35</f>
        <v>0</v>
      </c>
    </row>
    <row r="37" spans="2:7" ht="12.75">
      <c r="B37" s="3" t="s">
        <v>21</v>
      </c>
      <c r="D37" s="121"/>
      <c r="G37" s="121"/>
    </row>
    <row r="38" spans="3:7" ht="12.75">
      <c r="C38" s="3"/>
      <c r="D38" s="108"/>
      <c r="F38" s="121"/>
      <c r="G38" s="3"/>
    </row>
    <row r="39" spans="4:7" ht="12.75">
      <c r="D39" s="108"/>
      <c r="F39" s="3"/>
      <c r="G39" s="121"/>
    </row>
    <row r="40" spans="4:7" ht="12.75">
      <c r="D40" s="108"/>
      <c r="E40" s="108"/>
      <c r="F40" s="121"/>
      <c r="G40" s="108"/>
    </row>
    <row r="41" spans="2:7" ht="12.75">
      <c r="B41" s="105" t="s">
        <v>22</v>
      </c>
      <c r="D41" s="108"/>
      <c r="E41" s="108"/>
      <c r="F41" s="121"/>
      <c r="G41" s="108"/>
    </row>
    <row r="42" spans="4:7" ht="12.75">
      <c r="D42" s="108"/>
      <c r="E42" s="108"/>
      <c r="F42" s="121"/>
      <c r="G42" s="108"/>
    </row>
    <row r="43" spans="3:7" ht="12.75">
      <c r="C43" s="3"/>
      <c r="D43" s="108"/>
      <c r="F43" s="121"/>
      <c r="G43" s="3"/>
    </row>
    <row r="44" spans="4:7" ht="12.75">
      <c r="D44" s="121"/>
      <c r="F44" s="3"/>
      <c r="G44" s="121"/>
    </row>
    <row r="45" ht="12.75">
      <c r="F45" s="121"/>
    </row>
    <row r="47" ht="12.75">
      <c r="H47" s="121"/>
    </row>
    <row r="48" ht="12.75">
      <c r="H48" s="108"/>
    </row>
    <row r="49" ht="12.75">
      <c r="H49" s="108"/>
    </row>
    <row r="50" ht="12.75">
      <c r="H50" s="108"/>
    </row>
    <row r="51" ht="12.75">
      <c r="H51" s="108"/>
    </row>
    <row r="52" ht="12.75">
      <c r="H52" s="108"/>
    </row>
    <row r="53" ht="12.75">
      <c r="H53" s="121"/>
    </row>
  </sheetData>
  <sheetProtection/>
  <mergeCells count="2">
    <mergeCell ref="B2:G2"/>
    <mergeCell ref="B4:G4"/>
  </mergeCells>
  <printOptions/>
  <pageMargins left="0.16" right="0.23" top="0.28" bottom="0.21" header="0.16" footer="0.16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96"/>
  <sheetViews>
    <sheetView zoomScalePageLayoutView="0" workbookViewId="0" topLeftCell="A13">
      <selection activeCell="G30" sqref="G30"/>
    </sheetView>
  </sheetViews>
  <sheetFormatPr defaultColWidth="9.140625" defaultRowHeight="12.75"/>
  <cols>
    <col min="1" max="1" width="3.7109375" style="1" customWidth="1"/>
    <col min="2" max="2" width="28.8515625" style="1" customWidth="1"/>
    <col min="3" max="3" width="14.57421875" style="1" customWidth="1"/>
    <col min="4" max="4" width="31.421875" style="1" bestFit="1" customWidth="1"/>
    <col min="5" max="5" width="13.140625" style="1" bestFit="1" customWidth="1"/>
    <col min="6" max="6" width="13.57421875" style="1" bestFit="1" customWidth="1"/>
    <col min="7" max="7" width="12.8515625" style="1" bestFit="1" customWidth="1"/>
    <col min="8" max="16384" width="9.140625" style="1" customWidth="1"/>
  </cols>
  <sheetData>
    <row r="1" spans="2:5" ht="13.5">
      <c r="B1" s="143"/>
      <c r="C1" s="143"/>
      <c r="D1" s="143"/>
      <c r="E1" s="143"/>
    </row>
    <row r="2" spans="2:5" ht="12.75">
      <c r="B2" s="240" t="s">
        <v>6</v>
      </c>
      <c r="C2" s="241"/>
      <c r="D2" s="241"/>
      <c r="E2" s="241"/>
    </row>
    <row r="3" spans="2:5" ht="12.75">
      <c r="B3" s="108"/>
      <c r="C3" s="3"/>
      <c r="D3" s="108"/>
      <c r="E3" s="108"/>
    </row>
    <row r="4" spans="2:5" ht="12.75">
      <c r="B4" s="240" t="s">
        <v>302</v>
      </c>
      <c r="C4" s="240"/>
      <c r="D4" s="240"/>
      <c r="E4" s="240"/>
    </row>
    <row r="5" spans="2:5" ht="12.75">
      <c r="B5" s="108"/>
      <c r="C5" s="113"/>
      <c r="D5" s="108"/>
      <c r="E5" s="113"/>
    </row>
    <row r="6" spans="2:5" ht="12.75">
      <c r="B6" s="97"/>
      <c r="C6" s="4"/>
      <c r="D6" s="98"/>
      <c r="E6" s="4"/>
    </row>
    <row r="7" spans="2:5" ht="12.75">
      <c r="B7" s="99" t="s">
        <v>27</v>
      </c>
      <c r="C7" s="5" t="s">
        <v>8</v>
      </c>
      <c r="D7" s="84" t="s">
        <v>28</v>
      </c>
      <c r="E7" s="5" t="s">
        <v>8</v>
      </c>
    </row>
    <row r="8" spans="2:5" ht="12.75">
      <c r="B8" s="100"/>
      <c r="C8" s="6" t="s">
        <v>10</v>
      </c>
      <c r="D8" s="101"/>
      <c r="E8" s="6" t="s">
        <v>10</v>
      </c>
    </row>
    <row r="9" spans="2:5" ht="12.75">
      <c r="B9" s="99"/>
      <c r="C9" s="5"/>
      <c r="D9" s="99"/>
      <c r="E9" s="5"/>
    </row>
    <row r="10" spans="2:6" ht="12.75">
      <c r="B10" s="154" t="s">
        <v>29</v>
      </c>
      <c r="C10" s="148"/>
      <c r="D10" s="154" t="s">
        <v>63</v>
      </c>
      <c r="E10" s="149">
        <f>'I&amp;E'!B10</f>
        <v>69607</v>
      </c>
      <c r="F10" s="108"/>
    </row>
    <row r="11" spans="2:5" ht="12.75">
      <c r="B11" s="154" t="s">
        <v>30</v>
      </c>
      <c r="C11" s="180">
        <v>709</v>
      </c>
      <c r="D11" s="154" t="s">
        <v>62</v>
      </c>
      <c r="E11" s="149">
        <f>'I&amp;E'!B11</f>
        <v>1800</v>
      </c>
    </row>
    <row r="12" spans="2:5" ht="12.75">
      <c r="B12" s="154" t="s">
        <v>69</v>
      </c>
      <c r="C12" s="180">
        <v>2272074.07</v>
      </c>
      <c r="D12" s="154" t="s">
        <v>64</v>
      </c>
      <c r="E12" s="149">
        <f>'I&amp;E'!B12</f>
        <v>85499</v>
      </c>
    </row>
    <row r="13" spans="2:5" ht="12.75">
      <c r="B13" s="154" t="s">
        <v>70</v>
      </c>
      <c r="C13" s="180">
        <v>2573.59</v>
      </c>
      <c r="D13" s="154" t="s">
        <v>108</v>
      </c>
      <c r="E13" s="149">
        <f>'I&amp;E'!B13</f>
        <v>1790</v>
      </c>
    </row>
    <row r="14" spans="2:5" ht="12.75">
      <c r="B14" s="154" t="s">
        <v>93</v>
      </c>
      <c r="C14" s="180">
        <v>1267.81</v>
      </c>
      <c r="D14" s="154" t="s">
        <v>75</v>
      </c>
      <c r="E14" s="149">
        <f>'I&amp;E'!B14+32920</f>
        <v>620920</v>
      </c>
    </row>
    <row r="15" spans="2:5" ht="12.75">
      <c r="B15" s="154" t="s">
        <v>100</v>
      </c>
      <c r="C15" s="180">
        <v>476613.68</v>
      </c>
      <c r="D15" s="154" t="s">
        <v>86</v>
      </c>
      <c r="E15" s="149">
        <f>'I&amp;E'!B15</f>
        <v>2123</v>
      </c>
    </row>
    <row r="16" spans="2:5" ht="12.75">
      <c r="B16" s="154" t="s">
        <v>57</v>
      </c>
      <c r="C16" s="180">
        <v>873</v>
      </c>
      <c r="D16" s="154" t="s">
        <v>65</v>
      </c>
      <c r="E16" s="149">
        <f>'I&amp;E'!B17</f>
        <v>86194</v>
      </c>
    </row>
    <row r="17" spans="2:5" ht="12.75">
      <c r="B17" s="154" t="s">
        <v>210</v>
      </c>
      <c r="C17" s="149">
        <f>+'I&amp;E'!D10</f>
        <v>2533521.7</v>
      </c>
      <c r="D17" s="154" t="s">
        <v>185</v>
      </c>
      <c r="E17" s="149">
        <f>+'I&amp;E'!B21</f>
        <v>256763</v>
      </c>
    </row>
    <row r="18" spans="2:5" ht="12.75">
      <c r="B18" s="154" t="s">
        <v>209</v>
      </c>
      <c r="C18" s="149">
        <f>+TB!D57</f>
        <v>62806</v>
      </c>
      <c r="D18" s="154" t="s">
        <v>168</v>
      </c>
      <c r="E18" s="149">
        <f>+'I&amp;E'!B20</f>
        <v>1590</v>
      </c>
    </row>
    <row r="19" spans="2:5" ht="12.75" hidden="1">
      <c r="B19" s="156"/>
      <c r="C19" s="149"/>
      <c r="D19" s="154" t="s">
        <v>74</v>
      </c>
      <c r="E19" s="149">
        <v>0</v>
      </c>
    </row>
    <row r="20" spans="2:5" ht="12.75">
      <c r="B20" s="156" t="s">
        <v>324</v>
      </c>
      <c r="C20" s="149">
        <v>317478.24</v>
      </c>
      <c r="D20" s="154" t="s">
        <v>184</v>
      </c>
      <c r="E20" s="149">
        <f>+'I&amp;E'!B19</f>
        <v>1014</v>
      </c>
    </row>
    <row r="21" spans="2:5" ht="12.75">
      <c r="B21" s="103"/>
      <c r="C21" s="148"/>
      <c r="D21" s="158" t="s">
        <v>193</v>
      </c>
      <c r="E21" s="149">
        <f>+'I&amp;E'!B22</f>
        <v>53291</v>
      </c>
    </row>
    <row r="22" spans="2:5" ht="12.75">
      <c r="B22" s="103"/>
      <c r="C22" s="148"/>
      <c r="D22" s="157" t="s">
        <v>272</v>
      </c>
      <c r="E22" s="149">
        <f>'I&amp;E'!B24</f>
        <v>32774</v>
      </c>
    </row>
    <row r="23" spans="2:7" ht="12.75" hidden="1">
      <c r="B23" s="103"/>
      <c r="C23" s="148"/>
      <c r="D23" s="157" t="s">
        <v>217</v>
      </c>
      <c r="E23" s="149">
        <f>+'I&amp;E'!B23</f>
        <v>0</v>
      </c>
      <c r="G23" s="102"/>
    </row>
    <row r="24" spans="2:7" ht="12.75">
      <c r="B24" s="103"/>
      <c r="C24" s="148"/>
      <c r="D24" s="157" t="s">
        <v>273</v>
      </c>
      <c r="E24" s="149">
        <f>1188000+170000</f>
        <v>1358000</v>
      </c>
      <c r="G24" s="102"/>
    </row>
    <row r="25" spans="2:7" ht="12.75">
      <c r="B25" s="103"/>
      <c r="C25" s="148"/>
      <c r="D25" s="155" t="s">
        <v>252</v>
      </c>
      <c r="E25" s="149">
        <v>2300000</v>
      </c>
      <c r="G25" s="102"/>
    </row>
    <row r="26" spans="2:7" ht="12.75">
      <c r="B26" s="103"/>
      <c r="C26" s="148"/>
      <c r="D26" s="157" t="s">
        <v>316</v>
      </c>
      <c r="E26" s="149">
        <f>'I&amp;E'!B18</f>
        <v>48859</v>
      </c>
      <c r="G26" s="102"/>
    </row>
    <row r="27" spans="2:7" ht="12.75">
      <c r="B27" s="103"/>
      <c r="C27" s="148"/>
      <c r="D27" s="233" t="s">
        <v>317</v>
      </c>
      <c r="E27" s="149">
        <f>'I&amp;E'!B26</f>
        <v>825</v>
      </c>
      <c r="G27" s="102"/>
    </row>
    <row r="28" spans="2:7" ht="12.75">
      <c r="B28" s="103"/>
      <c r="C28" s="148"/>
      <c r="D28" s="233" t="s">
        <v>318</v>
      </c>
      <c r="E28" s="149">
        <f>'I&amp;E'!B27</f>
        <v>3945</v>
      </c>
      <c r="G28" s="102"/>
    </row>
    <row r="29" spans="2:7" ht="12.75">
      <c r="B29" s="103"/>
      <c r="C29" s="148"/>
      <c r="D29" s="233" t="s">
        <v>319</v>
      </c>
      <c r="E29" s="149">
        <f>'I&amp;E'!B28</f>
        <v>121960</v>
      </c>
      <c r="G29" s="102"/>
    </row>
    <row r="30" spans="2:7" ht="12.75">
      <c r="B30" s="103"/>
      <c r="C30" s="148"/>
      <c r="D30" s="233" t="s">
        <v>320</v>
      </c>
      <c r="E30" s="149">
        <f>'I&amp;E'!B29</f>
        <v>48380</v>
      </c>
      <c r="G30" s="102"/>
    </row>
    <row r="31" spans="2:7" ht="12.75">
      <c r="B31" s="103"/>
      <c r="C31" s="148"/>
      <c r="D31" s="233" t="s">
        <v>321</v>
      </c>
      <c r="E31" s="149">
        <f>'I&amp;E'!B30</f>
        <v>127738</v>
      </c>
      <c r="G31" s="102"/>
    </row>
    <row r="32" spans="2:7" ht="12.75">
      <c r="B32" s="103"/>
      <c r="C32" s="148"/>
      <c r="D32" s="233" t="s">
        <v>322</v>
      </c>
      <c r="E32" s="149">
        <f>'I&amp;E'!B25</f>
        <v>922</v>
      </c>
      <c r="G32" s="102"/>
    </row>
    <row r="33" spans="2:7" ht="12.75">
      <c r="B33" s="103"/>
      <c r="C33" s="148"/>
      <c r="D33" s="154"/>
      <c r="E33" s="149"/>
      <c r="G33" s="102"/>
    </row>
    <row r="34" spans="2:7" ht="12.75">
      <c r="B34" s="103"/>
      <c r="C34" s="148"/>
      <c r="D34" s="154" t="s">
        <v>95</v>
      </c>
      <c r="E34" s="149"/>
      <c r="G34" s="102"/>
    </row>
    <row r="35" spans="2:7" ht="12.75">
      <c r="B35" s="103"/>
      <c r="C35" s="148"/>
      <c r="D35" s="154" t="s">
        <v>99</v>
      </c>
      <c r="E35" s="180">
        <f>'BS'!G33</f>
        <v>8184</v>
      </c>
      <c r="G35" s="102"/>
    </row>
    <row r="36" spans="2:7" ht="12.75">
      <c r="B36" s="103"/>
      <c r="C36" s="148"/>
      <c r="D36" s="154" t="s">
        <v>60</v>
      </c>
      <c r="E36" s="180">
        <f>'BS'!G28</f>
        <v>399859.54</v>
      </c>
      <c r="G36" s="102"/>
    </row>
    <row r="37" spans="2:5" ht="12.75">
      <c r="B37" s="103"/>
      <c r="C37" s="148"/>
      <c r="D37" s="154" t="s">
        <v>61</v>
      </c>
      <c r="E37" s="180">
        <f>'BS'!G29</f>
        <v>2645.87</v>
      </c>
    </row>
    <row r="38" spans="2:5" ht="12.75">
      <c r="B38" s="103"/>
      <c r="C38" s="148"/>
      <c r="D38" s="154" t="s">
        <v>79</v>
      </c>
      <c r="E38" s="180">
        <f>'BS'!G30</f>
        <v>1295.78</v>
      </c>
    </row>
    <row r="39" spans="2:6" ht="12.75">
      <c r="B39" s="103"/>
      <c r="C39" s="148"/>
      <c r="D39" s="154" t="s">
        <v>94</v>
      </c>
      <c r="E39" s="180">
        <f>'BS'!G31</f>
        <v>31064.9</v>
      </c>
      <c r="F39" s="104"/>
    </row>
    <row r="40" spans="2:6" ht="12.75">
      <c r="B40" s="103"/>
      <c r="C40" s="148"/>
      <c r="D40" s="154" t="s">
        <v>31</v>
      </c>
      <c r="E40" s="180">
        <f>'BS'!G27</f>
        <v>873</v>
      </c>
      <c r="F40" s="104"/>
    </row>
    <row r="41" spans="2:5" ht="12.75">
      <c r="B41" s="150"/>
      <c r="C41" s="205">
        <f>SUM(C11:C22)</f>
        <v>5667917.09</v>
      </c>
      <c r="D41" s="150"/>
      <c r="E41" s="206">
        <f>SUM(E10:E40)</f>
        <v>5667917.090000001</v>
      </c>
    </row>
    <row r="42" spans="2:5" ht="12.75">
      <c r="B42" s="108"/>
      <c r="C42" s="108"/>
      <c r="D42" s="108"/>
      <c r="E42" s="113"/>
    </row>
    <row r="43" spans="2:5" ht="12.75">
      <c r="B43" s="108"/>
      <c r="C43" s="113"/>
      <c r="D43" s="108"/>
      <c r="E43" s="113">
        <f>C41-E41</f>
        <v>0</v>
      </c>
    </row>
    <row r="44" spans="2:5" ht="12.75">
      <c r="B44" s="108"/>
      <c r="C44" s="113"/>
      <c r="D44" s="239"/>
      <c r="E44" s="239"/>
    </row>
    <row r="45" spans="2:5" ht="12.75">
      <c r="B45" s="3" t="s">
        <v>21</v>
      </c>
      <c r="C45" s="108"/>
      <c r="D45" s="240"/>
      <c r="E45" s="240"/>
    </row>
    <row r="46" spans="2:5" ht="12.75">
      <c r="B46" s="108"/>
      <c r="C46" s="3"/>
      <c r="D46" s="239"/>
      <c r="E46" s="239"/>
    </row>
    <row r="47" spans="2:5" ht="12.75">
      <c r="B47" s="108"/>
      <c r="C47" s="108"/>
      <c r="D47" s="121"/>
      <c r="E47" s="108"/>
    </row>
    <row r="48" spans="2:5" ht="12.75">
      <c r="B48" s="108"/>
      <c r="C48" s="108"/>
      <c r="D48" s="121"/>
      <c r="E48" s="108"/>
    </row>
    <row r="49" spans="2:5" ht="12.75">
      <c r="B49" s="105" t="s">
        <v>22</v>
      </c>
      <c r="C49" s="108"/>
      <c r="D49" s="121"/>
      <c r="E49" s="108"/>
    </row>
    <row r="50" spans="2:7" ht="12.75">
      <c r="B50" s="108"/>
      <c r="C50" s="108"/>
      <c r="D50" s="240"/>
      <c r="E50" s="240"/>
      <c r="F50" s="106"/>
      <c r="G50" s="107"/>
    </row>
    <row r="51" spans="2:5" ht="12.75">
      <c r="B51" s="108"/>
      <c r="C51" s="3"/>
      <c r="D51" s="239"/>
      <c r="E51" s="239"/>
    </row>
    <row r="52" spans="2:5" ht="12.75">
      <c r="B52" s="108"/>
      <c r="C52" s="108"/>
      <c r="D52" s="108"/>
      <c r="E52" s="113"/>
    </row>
    <row r="53" ht="12.75">
      <c r="C53" s="2"/>
    </row>
    <row r="63" ht="12.75">
      <c r="B63" s="108" t="s">
        <v>219</v>
      </c>
    </row>
    <row r="64" spans="2:5" ht="12.75">
      <c r="B64" s="108" t="s">
        <v>220</v>
      </c>
      <c r="C64" s="108" t="s">
        <v>221</v>
      </c>
      <c r="D64" s="108" t="s">
        <v>222</v>
      </c>
      <c r="E64" s="108" t="s">
        <v>223</v>
      </c>
    </row>
    <row r="65" spans="2:5" ht="12.75">
      <c r="B65" s="108" t="s">
        <v>224</v>
      </c>
      <c r="C65" s="106">
        <v>42660</v>
      </c>
      <c r="D65" s="106">
        <v>43115</v>
      </c>
      <c r="E65" s="1">
        <v>6.8</v>
      </c>
    </row>
    <row r="66" spans="2:5" ht="12.75">
      <c r="B66" s="108" t="s">
        <v>225</v>
      </c>
      <c r="C66" s="106">
        <v>42751</v>
      </c>
      <c r="D66" s="106">
        <v>43116</v>
      </c>
      <c r="E66" s="1">
        <v>6.8</v>
      </c>
    </row>
    <row r="67" spans="2:5" ht="12.75">
      <c r="B67" s="108" t="s">
        <v>226</v>
      </c>
      <c r="C67" s="106">
        <v>42751</v>
      </c>
      <c r="D67" s="106">
        <v>43116</v>
      </c>
      <c r="E67" s="1">
        <v>6.8</v>
      </c>
    </row>
    <row r="68" spans="2:5" ht="12.75">
      <c r="B68" s="108" t="s">
        <v>227</v>
      </c>
      <c r="C68" s="106">
        <v>42815</v>
      </c>
      <c r="D68" s="106">
        <v>42905</v>
      </c>
      <c r="E68" s="1">
        <v>5.5</v>
      </c>
    </row>
    <row r="69" spans="2:5" ht="12.75">
      <c r="B69" s="108" t="s">
        <v>228</v>
      </c>
      <c r="C69" s="106">
        <v>42825</v>
      </c>
      <c r="D69" s="106">
        <v>42915</v>
      </c>
      <c r="E69" s="1">
        <v>5.5</v>
      </c>
    </row>
    <row r="70" spans="2:5" ht="12.75">
      <c r="B70" s="108" t="s">
        <v>229</v>
      </c>
      <c r="C70" s="106">
        <v>42825</v>
      </c>
      <c r="D70" s="106">
        <v>42915</v>
      </c>
      <c r="E70" s="1">
        <v>5.5</v>
      </c>
    </row>
    <row r="72" ht="12.75">
      <c r="F72" s="108" t="s">
        <v>230</v>
      </c>
    </row>
    <row r="73" ht="12.75">
      <c r="G73" s="2"/>
    </row>
    <row r="74" spans="2:4" ht="12.75">
      <c r="B74" s="108" t="s">
        <v>231</v>
      </c>
      <c r="C74" s="108"/>
      <c r="D74" s="136" t="s">
        <v>28</v>
      </c>
    </row>
    <row r="75" spans="2:4" ht="12.75">
      <c r="B75" s="182" t="s">
        <v>232</v>
      </c>
      <c r="C75" s="183"/>
      <c r="D75" s="184">
        <v>151900</v>
      </c>
    </row>
    <row r="76" spans="2:4" ht="12.75">
      <c r="B76" s="182" t="s">
        <v>233</v>
      </c>
      <c r="C76" s="183"/>
      <c r="D76" s="184">
        <v>39062</v>
      </c>
    </row>
    <row r="77" spans="2:4" ht="12.75">
      <c r="B77" s="182" t="s">
        <v>234</v>
      </c>
      <c r="C77" s="183"/>
      <c r="D77" s="184">
        <v>23400</v>
      </c>
    </row>
    <row r="78" spans="2:4" ht="12.75">
      <c r="B78" s="182" t="s">
        <v>235</v>
      </c>
      <c r="C78" s="183"/>
      <c r="D78" s="184">
        <v>124331</v>
      </c>
    </row>
    <row r="79" spans="2:4" ht="12.75">
      <c r="B79" s="182" t="s">
        <v>236</v>
      </c>
      <c r="C79" s="183"/>
      <c r="D79" s="184">
        <v>13714.86</v>
      </c>
    </row>
    <row r="80" spans="2:4" ht="12.75">
      <c r="B80" s="182" t="s">
        <v>237</v>
      </c>
      <c r="C80" s="183"/>
      <c r="D80" s="184">
        <v>1143950</v>
      </c>
    </row>
    <row r="81" spans="2:4" ht="12.75">
      <c r="B81" s="182" t="s">
        <v>238</v>
      </c>
      <c r="C81" s="183"/>
      <c r="D81" s="184">
        <v>48700</v>
      </c>
    </row>
    <row r="82" spans="2:4" ht="12.75">
      <c r="B82" s="182" t="s">
        <v>239</v>
      </c>
      <c r="C82" s="183"/>
      <c r="D82" s="184">
        <v>82020</v>
      </c>
    </row>
    <row r="83" spans="2:4" ht="12.75">
      <c r="B83" s="182" t="s">
        <v>240</v>
      </c>
      <c r="C83" s="183"/>
      <c r="D83" s="184">
        <v>92155</v>
      </c>
    </row>
    <row r="84" spans="2:4" ht="12.75">
      <c r="B84" s="182" t="s">
        <v>241</v>
      </c>
      <c r="C84" s="183"/>
      <c r="D84" s="184">
        <v>151620</v>
      </c>
    </row>
    <row r="85" spans="2:4" ht="12.75">
      <c r="B85" s="182" t="s">
        <v>242</v>
      </c>
      <c r="C85" s="183"/>
      <c r="D85" s="184">
        <v>11221</v>
      </c>
    </row>
    <row r="86" spans="2:4" ht="12.75">
      <c r="B86" s="182" t="s">
        <v>243</v>
      </c>
      <c r="C86" s="183"/>
      <c r="D86" s="184">
        <v>13040</v>
      </c>
    </row>
    <row r="87" spans="2:4" ht="12.75">
      <c r="B87" s="182" t="s">
        <v>189</v>
      </c>
      <c r="C87" s="183"/>
      <c r="D87" s="184">
        <v>1957687</v>
      </c>
    </row>
    <row r="88" spans="2:4" ht="12.75">
      <c r="B88" s="182" t="s">
        <v>244</v>
      </c>
      <c r="C88" s="183"/>
      <c r="D88" s="184">
        <v>455107</v>
      </c>
    </row>
    <row r="89" spans="2:4" ht="12.75">
      <c r="B89" s="182" t="s">
        <v>245</v>
      </c>
      <c r="C89" s="183"/>
      <c r="D89" s="184">
        <v>31000</v>
      </c>
    </row>
    <row r="90" spans="2:4" ht="12.75">
      <c r="B90" s="182" t="s">
        <v>246</v>
      </c>
      <c r="C90" s="183"/>
      <c r="D90" s="184">
        <v>148671</v>
      </c>
    </row>
    <row r="91" spans="2:4" ht="12.75">
      <c r="B91" s="182" t="s">
        <v>247</v>
      </c>
      <c r="C91" s="183"/>
      <c r="D91" s="184">
        <v>11175</v>
      </c>
    </row>
    <row r="92" spans="2:4" ht="12.75">
      <c r="B92" s="182" t="s">
        <v>248</v>
      </c>
      <c r="C92" s="183"/>
      <c r="D92" s="184">
        <v>21500</v>
      </c>
    </row>
    <row r="93" spans="2:4" ht="12.75">
      <c r="B93" s="182" t="s">
        <v>249</v>
      </c>
      <c r="C93" s="183"/>
      <c r="D93" s="184">
        <v>38000</v>
      </c>
    </row>
    <row r="94" spans="2:4" ht="12.75">
      <c r="B94" s="182" t="s">
        <v>250</v>
      </c>
      <c r="C94" s="183"/>
      <c r="D94" s="184">
        <v>13750</v>
      </c>
    </row>
    <row r="95" spans="2:4" ht="12.75">
      <c r="B95" s="182" t="s">
        <v>251</v>
      </c>
      <c r="C95" s="183"/>
      <c r="D95" s="184">
        <v>100000</v>
      </c>
    </row>
    <row r="96" spans="2:4" ht="12.75">
      <c r="B96" s="185" t="s">
        <v>113</v>
      </c>
      <c r="C96" s="186"/>
      <c r="D96" s="187">
        <v>4672003.86</v>
      </c>
    </row>
  </sheetData>
  <sheetProtection/>
  <mergeCells count="7">
    <mergeCell ref="D46:E46"/>
    <mergeCell ref="D50:E50"/>
    <mergeCell ref="D51:E51"/>
    <mergeCell ref="B2:E2"/>
    <mergeCell ref="B4:E4"/>
    <mergeCell ref="D44:E44"/>
    <mergeCell ref="D45:E45"/>
  </mergeCells>
  <printOptions/>
  <pageMargins left="0.49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4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6.57421875" style="0" bestFit="1" customWidth="1"/>
    <col min="3" max="3" width="14.57421875" style="0" bestFit="1" customWidth="1"/>
    <col min="4" max="4" width="12.8515625" style="0" bestFit="1" customWidth="1"/>
  </cols>
  <sheetData>
    <row r="1" spans="2:3" ht="12.75">
      <c r="B1" s="243" t="str">
        <f>+CTI!B2</f>
        <v>M/s MATHRU FOUNDATION</v>
      </c>
      <c r="C1" s="243"/>
    </row>
    <row r="2" spans="2:3" ht="12.75">
      <c r="B2" s="152"/>
      <c r="C2" s="152"/>
    </row>
    <row r="3" spans="2:3" ht="12.75">
      <c r="B3" s="126" t="s">
        <v>255</v>
      </c>
      <c r="C3" s="126"/>
    </row>
    <row r="4" spans="2:3" ht="12.75">
      <c r="B4" s="192"/>
      <c r="C4" s="193" t="s">
        <v>187</v>
      </c>
    </row>
    <row r="5" spans="2:3" ht="26.25">
      <c r="B5" s="232" t="s">
        <v>256</v>
      </c>
      <c r="C5" s="130" t="s">
        <v>323</v>
      </c>
    </row>
    <row r="6" spans="2:3" ht="12.75">
      <c r="B6" s="194"/>
      <c r="C6" s="195"/>
    </row>
    <row r="7" spans="2:4" ht="12.75">
      <c r="B7" s="196" t="s">
        <v>259</v>
      </c>
      <c r="C7" s="197">
        <f>SUM('I&amp;E'!B10:B31)</f>
        <v>3471326</v>
      </c>
      <c r="D7" s="202"/>
    </row>
    <row r="8" spans="2:4" ht="12.75">
      <c r="B8" s="196" t="s">
        <v>257</v>
      </c>
      <c r="C8" s="197">
        <f>+'I&amp;E'!B31</f>
        <v>1938252</v>
      </c>
      <c r="D8" s="202"/>
    </row>
    <row r="9" spans="2:3" ht="13.5" thickBot="1">
      <c r="B9" s="198"/>
      <c r="C9" s="199">
        <f>+C7-C8</f>
        <v>1533074</v>
      </c>
    </row>
    <row r="10" spans="2:4" ht="13.5" thickTop="1">
      <c r="B10" s="200"/>
      <c r="C10" s="201"/>
      <c r="D10" s="202"/>
    </row>
    <row r="11" spans="2:3" ht="12.75">
      <c r="B11" s="152"/>
      <c r="C11" s="152"/>
    </row>
    <row r="12" spans="2:3" ht="12.75">
      <c r="B12" s="152"/>
      <c r="C12" s="152"/>
    </row>
    <row r="13" spans="2:3" ht="12.75">
      <c r="B13" s="152"/>
      <c r="C13" s="152"/>
    </row>
    <row r="14" spans="2:3" ht="12.75">
      <c r="B14" s="126" t="s">
        <v>258</v>
      </c>
      <c r="C14" s="127"/>
    </row>
    <row r="15" spans="2:3" ht="12.75">
      <c r="B15" s="128" t="s">
        <v>264</v>
      </c>
      <c r="C15" s="153" t="s">
        <v>187</v>
      </c>
    </row>
    <row r="16" spans="2:3" ht="26.25">
      <c r="B16" s="129" t="s">
        <v>121</v>
      </c>
      <c r="C16" s="130" t="s">
        <v>323</v>
      </c>
    </row>
    <row r="17" spans="2:3" ht="12.75">
      <c r="B17" s="131"/>
      <c r="C17" s="137"/>
    </row>
    <row r="18" spans="2:4" ht="12.75">
      <c r="B18" s="131" t="s">
        <v>291</v>
      </c>
      <c r="C18" s="203">
        <f>+SCH!C25+SCH!D25</f>
        <v>1177160</v>
      </c>
      <c r="D18" s="170"/>
    </row>
    <row r="19" spans="2:3" ht="12.75">
      <c r="B19" s="196"/>
      <c r="C19" s="197"/>
    </row>
    <row r="20" spans="2:3" ht="12.75">
      <c r="B20" s="131"/>
      <c r="C20" s="203"/>
    </row>
    <row r="21" spans="2:3" ht="12.75">
      <c r="B21" s="133" t="s">
        <v>265</v>
      </c>
      <c r="C21" s="204">
        <f>+C18-C19</f>
        <v>1177160</v>
      </c>
    </row>
    <row r="22" spans="2:3" ht="12.75">
      <c r="B22" s="152"/>
      <c r="C22" s="152"/>
    </row>
    <row r="23" ht="12.75">
      <c r="C23" s="170"/>
    </row>
    <row r="28" spans="2:3" ht="12.75">
      <c r="B28" s="243" t="str">
        <f>+B1</f>
        <v>M/s MATHRU FOUNDATION</v>
      </c>
      <c r="C28" s="243"/>
    </row>
    <row r="30" spans="2:3" ht="12.75">
      <c r="B30" s="126" t="s">
        <v>203</v>
      </c>
      <c r="C30" s="127"/>
    </row>
    <row r="31" spans="2:3" ht="12.75">
      <c r="B31" s="126"/>
      <c r="C31" s="127"/>
    </row>
    <row r="32" spans="2:3" ht="12.75">
      <c r="B32" s="128" t="s">
        <v>205</v>
      </c>
      <c r="C32" s="153" t="s">
        <v>187</v>
      </c>
    </row>
    <row r="33" spans="2:3" ht="26.25">
      <c r="B33" s="129" t="s">
        <v>121</v>
      </c>
      <c r="C33" s="130" t="s">
        <v>323</v>
      </c>
    </row>
    <row r="34" spans="2:3" ht="12.75">
      <c r="B34" s="131"/>
      <c r="C34" s="137"/>
    </row>
    <row r="35" spans="2:3" ht="12.75">
      <c r="B35" s="154" t="s">
        <v>200</v>
      </c>
      <c r="C35" s="178">
        <f>+'I&amp;E'!D10-WIP!C36</f>
        <v>1180753.0000000002</v>
      </c>
    </row>
    <row r="36" spans="2:3" ht="12.75">
      <c r="B36" s="154" t="s">
        <v>201</v>
      </c>
      <c r="C36" s="178">
        <v>1352768.7</v>
      </c>
    </row>
    <row r="37" spans="2:3" ht="12.75">
      <c r="B37" s="131"/>
      <c r="C37" s="132"/>
    </row>
    <row r="38" spans="2:3" ht="12.75">
      <c r="B38" s="179" t="s">
        <v>204</v>
      </c>
      <c r="C38" s="138">
        <f>SUM(C35:C37)</f>
        <v>2533521.7</v>
      </c>
    </row>
    <row r="40" ht="12.75">
      <c r="B40" s="126" t="s">
        <v>261</v>
      </c>
    </row>
    <row r="42" spans="2:3" ht="12.75">
      <c r="B42" s="128" t="s">
        <v>206</v>
      </c>
      <c r="C42" s="153" t="s">
        <v>187</v>
      </c>
    </row>
    <row r="43" spans="2:3" ht="26.25">
      <c r="B43" s="129" t="s">
        <v>121</v>
      </c>
      <c r="C43" s="130" t="s">
        <v>323</v>
      </c>
    </row>
    <row r="44" spans="2:3" ht="12.75">
      <c r="B44" s="131"/>
      <c r="C44" s="137"/>
    </row>
    <row r="45" spans="2:3" ht="12.75">
      <c r="B45" s="154" t="s">
        <v>207</v>
      </c>
      <c r="C45" s="178">
        <f>+TB!D57+TB!D58-C47</f>
        <v>1165100.56</v>
      </c>
    </row>
    <row r="46" spans="2:3" ht="12.75">
      <c r="B46" s="154" t="s">
        <v>208</v>
      </c>
      <c r="C46" s="178"/>
    </row>
    <row r="47" spans="2:3" ht="12.75">
      <c r="B47" s="103" t="s">
        <v>297</v>
      </c>
      <c r="C47" s="178">
        <v>24362.52</v>
      </c>
    </row>
    <row r="48" spans="2:3" ht="12.75">
      <c r="B48" s="103"/>
      <c r="C48" s="132"/>
    </row>
    <row r="49" spans="2:3" ht="12.75">
      <c r="B49" s="179" t="s">
        <v>204</v>
      </c>
      <c r="C49" s="138">
        <f>SUM(C45:C47)</f>
        <v>1189463.08</v>
      </c>
    </row>
  </sheetData>
  <sheetProtection/>
  <mergeCells count="2">
    <mergeCell ref="B1:C1"/>
    <mergeCell ref="B28:C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60"/>
  <sheetViews>
    <sheetView zoomScalePageLayoutView="0" workbookViewId="0" topLeftCell="A25">
      <selection activeCell="D32" sqref="D32"/>
    </sheetView>
  </sheetViews>
  <sheetFormatPr defaultColWidth="9.140625" defaultRowHeight="12.75"/>
  <cols>
    <col min="1" max="1" width="9.140625" style="66" customWidth="1"/>
    <col min="2" max="2" width="53.57421875" style="66" customWidth="1"/>
    <col min="3" max="3" width="12.8515625" style="66" bestFit="1" customWidth="1"/>
    <col min="4" max="5" width="14.57421875" style="66" bestFit="1" customWidth="1"/>
    <col min="6" max="6" width="19.57421875" style="66" bestFit="1" customWidth="1"/>
    <col min="7" max="8" width="12.8515625" style="66" bestFit="1" customWidth="1"/>
    <col min="9" max="10" width="11.28125" style="66" bestFit="1" customWidth="1"/>
    <col min="11" max="11" width="11.8515625" style="66" bestFit="1" customWidth="1"/>
    <col min="12" max="16384" width="9.140625" style="66" customWidth="1"/>
  </cols>
  <sheetData>
    <row r="1" spans="2:4" ht="12.75">
      <c r="B1" s="8"/>
      <c r="C1" s="8"/>
      <c r="D1" s="9"/>
    </row>
    <row r="2" spans="2:5" ht="12.75">
      <c r="B2" s="10" t="s">
        <v>32</v>
      </c>
      <c r="C2" s="244" t="s">
        <v>33</v>
      </c>
      <c r="D2" s="245"/>
      <c r="E2" s="71" t="s">
        <v>292</v>
      </c>
    </row>
    <row r="3" spans="2:5" ht="12.75">
      <c r="B3" s="175" t="s">
        <v>196</v>
      </c>
      <c r="C3" s="246" t="s">
        <v>34</v>
      </c>
      <c r="D3" s="247"/>
      <c r="E3" s="72" t="s">
        <v>293</v>
      </c>
    </row>
    <row r="4" spans="2:5" ht="12.75">
      <c r="B4" s="175" t="s">
        <v>198</v>
      </c>
      <c r="C4" s="246" t="s">
        <v>35</v>
      </c>
      <c r="D4" s="247"/>
      <c r="E4" s="72" t="s">
        <v>36</v>
      </c>
    </row>
    <row r="5" spans="2:6" ht="12.75">
      <c r="B5" s="175" t="s">
        <v>197</v>
      </c>
      <c r="C5" s="246" t="s">
        <v>37</v>
      </c>
      <c r="D5" s="247"/>
      <c r="E5" s="14" t="s">
        <v>38</v>
      </c>
      <c r="F5" s="108" t="s">
        <v>262</v>
      </c>
    </row>
    <row r="6" spans="2:7" ht="12.75">
      <c r="B6" s="176" t="s">
        <v>199</v>
      </c>
      <c r="C6" s="248" t="s">
        <v>39</v>
      </c>
      <c r="D6" s="249"/>
      <c r="E6" s="227" t="s">
        <v>59</v>
      </c>
      <c r="G6" s="108"/>
    </row>
    <row r="7" spans="2:5" ht="12.75">
      <c r="B7" s="17"/>
      <c r="C7" s="18"/>
      <c r="D7" s="19"/>
      <c r="E7" s="20"/>
    </row>
    <row r="8" spans="2:5" ht="12.75">
      <c r="B8" s="251" t="s">
        <v>40</v>
      </c>
      <c r="C8" s="252"/>
      <c r="D8" s="252"/>
      <c r="E8" s="253"/>
    </row>
    <row r="9" spans="2:5" ht="12.75">
      <c r="B9" s="21"/>
      <c r="C9" s="22"/>
      <c r="D9" s="22"/>
      <c r="E9" s="23"/>
    </row>
    <row r="10" spans="2:5" ht="12.75">
      <c r="B10" s="24"/>
      <c r="C10" s="25"/>
      <c r="D10" s="26" t="s">
        <v>10</v>
      </c>
      <c r="E10" s="26" t="s">
        <v>10</v>
      </c>
    </row>
    <row r="11" spans="2:5" ht="12.75">
      <c r="B11" s="27" t="s">
        <v>41</v>
      </c>
      <c r="C11" s="28"/>
      <c r="D11" s="29"/>
      <c r="E11" s="30"/>
    </row>
    <row r="12" spans="2:5" ht="12.75">
      <c r="B12" s="31"/>
      <c r="C12" s="29"/>
      <c r="D12" s="32"/>
      <c r="E12" s="33"/>
    </row>
    <row r="13" spans="2:5" ht="12.75">
      <c r="B13" s="31" t="s">
        <v>42</v>
      </c>
      <c r="C13" s="29"/>
      <c r="D13" s="74">
        <f>+'I&amp;E'!D36</f>
        <v>3722984.7800000003</v>
      </c>
      <c r="E13" s="75"/>
    </row>
    <row r="14" spans="2:6" ht="12.75">
      <c r="B14" s="27" t="s">
        <v>194</v>
      </c>
      <c r="C14" s="27"/>
      <c r="D14" s="73">
        <f>+'I&amp;E'!D11+'I&amp;E'!D12</f>
        <v>1189463.08</v>
      </c>
      <c r="E14" s="75"/>
      <c r="F14" s="64"/>
    </row>
    <row r="15" spans="2:5" ht="12.75">
      <c r="B15" s="31"/>
      <c r="C15" s="29"/>
      <c r="D15" s="76">
        <f>+D13-D14</f>
        <v>2533521.7</v>
      </c>
      <c r="E15" s="40"/>
    </row>
    <row r="16" spans="2:6" ht="12.75">
      <c r="B16" s="27" t="s">
        <v>195</v>
      </c>
      <c r="C16" s="28"/>
      <c r="D16" s="73">
        <f>+D14</f>
        <v>1189463.08</v>
      </c>
      <c r="E16" s="40"/>
      <c r="F16" s="64"/>
    </row>
    <row r="17" spans="2:6" ht="12.75">
      <c r="B17" s="27"/>
      <c r="C17" s="28"/>
      <c r="D17" s="76">
        <f>SUM(D15:D16)</f>
        <v>3722984.7800000003</v>
      </c>
      <c r="E17" s="76"/>
      <c r="F17" s="64"/>
    </row>
    <row r="18" spans="2:6" ht="12.75">
      <c r="B18" s="34"/>
      <c r="C18" s="13"/>
      <c r="D18" s="40"/>
      <c r="E18" s="40"/>
      <c r="F18" s="64"/>
    </row>
    <row r="19" spans="2:6" ht="13.5" thickBot="1">
      <c r="B19" s="35" t="s">
        <v>58</v>
      </c>
      <c r="C19" s="36"/>
      <c r="D19" s="74"/>
      <c r="E19" s="77">
        <f>+D17</f>
        <v>3722984.7800000003</v>
      </c>
      <c r="F19" s="64">
        <f>+E19*15%</f>
        <v>558447.7170000001</v>
      </c>
    </row>
    <row r="20" spans="2:6" ht="13.5" thickTop="1">
      <c r="B20" s="34"/>
      <c r="C20" s="13"/>
      <c r="D20" s="74"/>
      <c r="E20" s="78"/>
      <c r="F20" s="64"/>
    </row>
    <row r="21" spans="2:6" ht="12.75">
      <c r="B21" s="34"/>
      <c r="C21" s="13"/>
      <c r="D21" s="74"/>
      <c r="E21" s="78"/>
      <c r="F21" s="64"/>
    </row>
    <row r="22" spans="2:6" ht="12.75">
      <c r="B22" s="11" t="s">
        <v>44</v>
      </c>
      <c r="C22" s="11"/>
      <c r="D22" s="79">
        <f>+E19*85%</f>
        <v>3164537.063</v>
      </c>
      <c r="E22" s="80"/>
      <c r="F22" s="64"/>
    </row>
    <row r="23" spans="2:6" ht="12.75">
      <c r="B23" s="34" t="s">
        <v>45</v>
      </c>
      <c r="C23" s="13"/>
      <c r="D23" s="74"/>
      <c r="E23" s="74"/>
      <c r="F23" s="140"/>
    </row>
    <row r="24" spans="2:7" ht="12.75">
      <c r="B24" s="34" t="s">
        <v>89</v>
      </c>
      <c r="C24" s="13"/>
      <c r="D24" s="74"/>
      <c r="E24" s="74"/>
      <c r="G24" s="64"/>
    </row>
    <row r="25" spans="2:5" ht="12.75">
      <c r="B25" s="31" t="s">
        <v>80</v>
      </c>
      <c r="C25" s="37">
        <f>+D25-D29</f>
        <v>1229304</v>
      </c>
      <c r="D25" s="74">
        <f>+SUM('I&amp;E'!B10:B24)</f>
        <v>1229304</v>
      </c>
      <c r="E25" s="76"/>
    </row>
    <row r="26" spans="2:5" ht="12.75">
      <c r="B26" s="31" t="s">
        <v>81</v>
      </c>
      <c r="C26" s="29"/>
      <c r="D26" s="74">
        <f>+WIP!C18</f>
        <v>1177160</v>
      </c>
      <c r="E26" s="76"/>
    </row>
    <row r="27" spans="2:5" ht="12.75">
      <c r="B27" s="31" t="s">
        <v>84</v>
      </c>
      <c r="C27" s="31"/>
      <c r="D27" s="73">
        <v>0</v>
      </c>
      <c r="E27" s="76"/>
    </row>
    <row r="28" spans="2:7" ht="12.75">
      <c r="B28" s="31"/>
      <c r="C28" s="29"/>
      <c r="D28" s="74">
        <f>SUM(D25:D27)</f>
        <v>2406464</v>
      </c>
      <c r="E28" s="76"/>
      <c r="G28" s="108"/>
    </row>
    <row r="29" spans="2:7" ht="12.75">
      <c r="B29" s="189" t="s">
        <v>263</v>
      </c>
      <c r="C29" s="29"/>
      <c r="D29" s="73">
        <v>0</v>
      </c>
      <c r="E29" s="76"/>
      <c r="G29" s="108"/>
    </row>
    <row r="30" spans="2:7" ht="12.75">
      <c r="B30" s="31"/>
      <c r="C30" s="29"/>
      <c r="D30" s="74">
        <f>+D28-D29</f>
        <v>2406464</v>
      </c>
      <c r="E30" s="76"/>
      <c r="F30" s="191"/>
      <c r="G30" s="108"/>
    </row>
    <row r="31" spans="2:6" ht="12.75">
      <c r="B31" s="34" t="s">
        <v>90</v>
      </c>
      <c r="C31" s="190">
        <f>+E19-D30</f>
        <v>1316520.7800000003</v>
      </c>
      <c r="D31" s="74"/>
      <c r="E31" s="76"/>
      <c r="F31" s="191">
        <f>+C31/E19*100</f>
        <v>35.361970510123875</v>
      </c>
    </row>
    <row r="32" spans="2:6" ht="12.75">
      <c r="B32" s="31" t="s">
        <v>96</v>
      </c>
      <c r="C32" s="29"/>
      <c r="D32" s="281">
        <v>775000</v>
      </c>
      <c r="E32" s="76"/>
      <c r="F32" s="67"/>
    </row>
    <row r="33" spans="2:5" ht="12.75">
      <c r="B33" s="31"/>
      <c r="C33" s="29"/>
      <c r="D33" s="74"/>
      <c r="E33" s="76"/>
    </row>
    <row r="34" spans="2:7" ht="12.75">
      <c r="B34" s="31" t="s">
        <v>91</v>
      </c>
      <c r="C34" s="29"/>
      <c r="D34" s="38"/>
      <c r="E34" s="76"/>
      <c r="F34" s="135"/>
      <c r="G34" s="134"/>
    </row>
    <row r="35" spans="2:7" ht="13.5" thickBot="1">
      <c r="B35" s="35" t="s">
        <v>46</v>
      </c>
      <c r="C35" s="36"/>
      <c r="D35" s="37"/>
      <c r="E35" s="81">
        <f>+D32+D30</f>
        <v>3181464</v>
      </c>
      <c r="F35" s="136"/>
      <c r="G35" s="113"/>
    </row>
    <row r="36" spans="2:7" ht="13.5" thickTop="1">
      <c r="B36" s="31"/>
      <c r="C36" s="29"/>
      <c r="D36" s="40"/>
      <c r="E36" s="38"/>
      <c r="F36" s="68"/>
      <c r="G36" s="67"/>
    </row>
    <row r="37" spans="2:7" ht="12.75">
      <c r="B37" s="35" t="s">
        <v>47</v>
      </c>
      <c r="C37" s="36"/>
      <c r="D37" s="40"/>
      <c r="E37" s="82">
        <f>+E19-E35</f>
        <v>541520.7800000003</v>
      </c>
      <c r="F37" s="173"/>
      <c r="G37" s="173"/>
    </row>
    <row r="38" spans="2:7" ht="13.5" thickBot="1">
      <c r="B38" s="34" t="s">
        <v>186</v>
      </c>
      <c r="C38" s="36"/>
      <c r="D38" s="40"/>
      <c r="E38" s="81">
        <f>+E37</f>
        <v>541520.7800000003</v>
      </c>
      <c r="F38"/>
      <c r="G38" s="174"/>
    </row>
    <row r="39" spans="2:7" ht="13.5" thickTop="1">
      <c r="B39" s="35"/>
      <c r="C39" s="36"/>
      <c r="D39" s="40"/>
      <c r="E39" s="38"/>
      <c r="F39" s="170"/>
      <c r="G39" s="174"/>
    </row>
    <row r="40" spans="2:5" ht="12.75">
      <c r="B40" s="35" t="s">
        <v>43</v>
      </c>
      <c r="C40" s="35"/>
      <c r="D40" s="42"/>
      <c r="E40" s="83">
        <f>+E38-E37</f>
        <v>0</v>
      </c>
    </row>
    <row r="41" spans="2:5" ht="13.5" thickBot="1">
      <c r="B41" s="35"/>
      <c r="C41" s="36"/>
      <c r="D41" s="40"/>
      <c r="E41" s="41"/>
    </row>
    <row r="42" spans="2:5" ht="13.5" thickTop="1">
      <c r="B42" s="43"/>
      <c r="C42" s="44"/>
      <c r="D42" s="45"/>
      <c r="E42" s="46"/>
    </row>
    <row r="43" spans="2:8" ht="12.75">
      <c r="B43" s="47" t="s">
        <v>72</v>
      </c>
      <c r="C43" s="36"/>
      <c r="D43" s="48" t="s">
        <v>73</v>
      </c>
      <c r="E43" s="39"/>
      <c r="F43" s="67"/>
      <c r="G43" s="67"/>
      <c r="H43" s="67"/>
    </row>
    <row r="44" spans="2:8" ht="12.75">
      <c r="B44" s="12"/>
      <c r="C44" s="13"/>
      <c r="D44" s="49" t="s">
        <v>98</v>
      </c>
      <c r="E44" s="78"/>
      <c r="F44" s="68"/>
      <c r="H44" s="68"/>
    </row>
    <row r="45" spans="2:8" ht="12.75">
      <c r="B45" s="12"/>
      <c r="C45" s="13"/>
      <c r="D45" s="49" t="s">
        <v>107</v>
      </c>
      <c r="E45" s="78"/>
      <c r="F45" s="68"/>
      <c r="H45" s="68"/>
    </row>
    <row r="46" spans="2:8" ht="12.75">
      <c r="B46" s="12"/>
      <c r="C46" s="13"/>
      <c r="D46" s="171" t="s">
        <v>188</v>
      </c>
      <c r="E46" s="78"/>
      <c r="F46" s="68"/>
      <c r="H46" s="68"/>
    </row>
    <row r="47" spans="2:8" ht="12.75">
      <c r="B47" s="12"/>
      <c r="C47" s="13"/>
      <c r="D47" s="171" t="s">
        <v>253</v>
      </c>
      <c r="E47" s="78">
        <v>8000000</v>
      </c>
      <c r="F47" s="68"/>
      <c r="H47" s="68"/>
    </row>
    <row r="48" spans="2:8" ht="13.5" thickBot="1">
      <c r="B48" s="12"/>
      <c r="C48" s="13"/>
      <c r="D48" s="49"/>
      <c r="E48" s="172">
        <f>SUM(E44:E47)</f>
        <v>8000000</v>
      </c>
      <c r="F48" s="68"/>
      <c r="H48" s="68"/>
    </row>
    <row r="49" spans="2:8" ht="13.5" thickTop="1">
      <c r="B49" s="15"/>
      <c r="C49" s="16"/>
      <c r="D49" s="50"/>
      <c r="E49" s="51"/>
      <c r="F49" s="68"/>
      <c r="H49" s="68"/>
    </row>
    <row r="50" spans="2:6" ht="12.75">
      <c r="B50" s="47" t="s">
        <v>48</v>
      </c>
      <c r="C50" s="47"/>
      <c r="D50" s="52" t="s">
        <v>49</v>
      </c>
      <c r="E50" s="53" t="s">
        <v>50</v>
      </c>
      <c r="F50" s="68"/>
    </row>
    <row r="51" spans="2:5" ht="12.75">
      <c r="B51" s="54"/>
      <c r="C51" s="54"/>
      <c r="D51" s="55"/>
      <c r="E51" s="51"/>
    </row>
    <row r="52" spans="2:5" ht="12.75">
      <c r="B52" s="47" t="s">
        <v>51</v>
      </c>
      <c r="C52" s="47"/>
      <c r="D52" s="56">
        <v>0</v>
      </c>
      <c r="E52" s="57">
        <f>+D52</f>
        <v>0</v>
      </c>
    </row>
    <row r="53" spans="2:5" ht="12.75">
      <c r="B53" s="58"/>
      <c r="C53" s="58"/>
      <c r="D53" s="59"/>
      <c r="E53" s="50"/>
    </row>
    <row r="54" spans="2:5" ht="12.75">
      <c r="B54" s="60"/>
      <c r="C54" s="60"/>
      <c r="D54" s="61"/>
      <c r="E54" s="62"/>
    </row>
    <row r="55" spans="2:7" ht="12.75">
      <c r="B55" s="8"/>
      <c r="C55" s="8"/>
      <c r="D55" s="254"/>
      <c r="E55" s="254"/>
      <c r="G55" s="64"/>
    </row>
    <row r="56" spans="2:5" ht="12.75">
      <c r="B56" s="60"/>
      <c r="C56" s="60"/>
      <c r="D56" s="255"/>
      <c r="E56" s="255"/>
    </row>
    <row r="57" spans="2:5" ht="12.75">
      <c r="B57" s="60"/>
      <c r="C57" s="60"/>
      <c r="D57" s="63"/>
      <c r="E57" s="64"/>
    </row>
    <row r="58" spans="2:5" ht="12.75">
      <c r="B58" s="60"/>
      <c r="C58" s="60"/>
      <c r="D58" s="63"/>
      <c r="E58" s="62"/>
    </row>
    <row r="59" spans="2:5" ht="12.75">
      <c r="B59" s="60"/>
      <c r="C59" s="60"/>
      <c r="D59" s="254"/>
      <c r="E59" s="254"/>
    </row>
    <row r="60" spans="2:5" ht="12.75">
      <c r="B60" s="65"/>
      <c r="C60" s="65"/>
      <c r="D60" s="250"/>
      <c r="E60" s="250"/>
    </row>
  </sheetData>
  <sheetProtection/>
  <mergeCells count="10">
    <mergeCell ref="C2:D2"/>
    <mergeCell ref="C3:D3"/>
    <mergeCell ref="C4:D4"/>
    <mergeCell ref="C5:D5"/>
    <mergeCell ref="C6:D6"/>
    <mergeCell ref="D60:E60"/>
    <mergeCell ref="B8:E8"/>
    <mergeCell ref="D55:E55"/>
    <mergeCell ref="D56:E56"/>
    <mergeCell ref="D59:E59"/>
  </mergeCells>
  <printOptions/>
  <pageMargins left="0.49" right="0.7" top="0.79" bottom="0.19" header="0.33" footer="0.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H13"/>
  <sheetViews>
    <sheetView zoomScalePageLayoutView="0" workbookViewId="0" topLeftCell="A1">
      <selection activeCell="E13" sqref="E13"/>
    </sheetView>
  </sheetViews>
  <sheetFormatPr defaultColWidth="9.140625" defaultRowHeight="12.75"/>
  <cols>
    <col min="3" max="3" width="10.140625" style="0" bestFit="1" customWidth="1"/>
    <col min="4" max="4" width="15.57421875" style="0" customWidth="1"/>
    <col min="5" max="5" width="12.28125" style="0" customWidth="1"/>
    <col min="6" max="6" width="11.00390625" style="0" customWidth="1"/>
    <col min="7" max="7" width="9.8515625" style="0" bestFit="1" customWidth="1"/>
    <col min="8" max="8" width="10.28125" style="0" bestFit="1" customWidth="1"/>
  </cols>
  <sheetData>
    <row r="2" spans="3:6" ht="12.75">
      <c r="C2" s="152" t="s">
        <v>274</v>
      </c>
      <c r="D2" s="152" t="s">
        <v>275</v>
      </c>
      <c r="E2" s="152" t="s">
        <v>276</v>
      </c>
      <c r="F2" s="152" t="s">
        <v>277</v>
      </c>
    </row>
    <row r="3" spans="3:8" ht="12.75">
      <c r="C3" s="207">
        <v>42896</v>
      </c>
      <c r="D3" s="174">
        <v>29460</v>
      </c>
      <c r="E3" s="174">
        <v>1879.73</v>
      </c>
      <c r="F3" s="174">
        <f>+D3-E3</f>
        <v>27580.27</v>
      </c>
      <c r="G3" s="174"/>
      <c r="H3" s="174"/>
    </row>
    <row r="4" spans="3:8" ht="12.75">
      <c r="C4" s="207">
        <v>42926</v>
      </c>
      <c r="D4" s="174">
        <v>27580</v>
      </c>
      <c r="E4" s="174">
        <v>1794.5</v>
      </c>
      <c r="F4" s="174">
        <f>+D4-E4</f>
        <v>25785.5</v>
      </c>
      <c r="G4" s="174"/>
      <c r="H4" s="174"/>
    </row>
    <row r="5" spans="3:8" ht="12.75">
      <c r="C5" s="207">
        <v>42957</v>
      </c>
      <c r="D5" s="174">
        <v>25786</v>
      </c>
      <c r="E5" s="174"/>
      <c r="F5" s="174">
        <f>+D5-E5</f>
        <v>25786</v>
      </c>
      <c r="G5" s="174"/>
      <c r="H5" s="174"/>
    </row>
    <row r="6" spans="3:8" ht="12.75">
      <c r="C6" s="207">
        <v>42988</v>
      </c>
      <c r="D6" s="174">
        <v>25761</v>
      </c>
      <c r="E6" s="174">
        <v>5116.45</v>
      </c>
      <c r="F6" s="174">
        <f aca="true" t="shared" si="0" ref="F6:F12">+D6-E6</f>
        <v>20644.55</v>
      </c>
      <c r="G6" s="174"/>
      <c r="H6" s="174">
        <v>23234</v>
      </c>
    </row>
    <row r="7" spans="3:8" ht="12.75">
      <c r="C7" s="207">
        <v>43018</v>
      </c>
      <c r="D7" s="174">
        <v>20645</v>
      </c>
      <c r="E7" s="174">
        <v>2418</v>
      </c>
      <c r="F7" s="174">
        <f t="shared" si="0"/>
        <v>18227</v>
      </c>
      <c r="G7" s="174"/>
      <c r="H7" s="174">
        <v>18117</v>
      </c>
    </row>
    <row r="8" spans="3:8" ht="12.75">
      <c r="C8" s="207">
        <v>43049</v>
      </c>
      <c r="D8" s="174">
        <v>18226</v>
      </c>
      <c r="E8" s="174">
        <v>3130.75</v>
      </c>
      <c r="F8" s="174">
        <f t="shared" si="0"/>
        <v>15095.25</v>
      </c>
      <c r="G8" s="174"/>
      <c r="H8" s="174">
        <v>15699</v>
      </c>
    </row>
    <row r="9" spans="3:8" ht="12.75">
      <c r="C9" s="207">
        <v>43079</v>
      </c>
      <c r="D9" s="174">
        <v>15096</v>
      </c>
      <c r="E9" s="174">
        <v>3108.02</v>
      </c>
      <c r="F9" s="174">
        <f t="shared" si="0"/>
        <v>11987.98</v>
      </c>
      <c r="G9" s="174"/>
      <c r="H9" s="174">
        <v>12568.25</v>
      </c>
    </row>
    <row r="10" spans="3:8" ht="12.75">
      <c r="C10" s="207">
        <v>43110</v>
      </c>
      <c r="D10" s="174">
        <v>11988</v>
      </c>
      <c r="E10" s="174">
        <v>2907.92</v>
      </c>
      <c r="F10" s="174">
        <f t="shared" si="0"/>
        <v>9080.08</v>
      </c>
      <c r="G10" s="174"/>
      <c r="H10" s="174">
        <v>9460.23</v>
      </c>
    </row>
    <row r="11" spans="3:8" ht="12.75">
      <c r="C11" s="207">
        <v>43141</v>
      </c>
      <c r="D11" s="174">
        <v>9080</v>
      </c>
      <c r="E11" s="174">
        <v>2937.57</v>
      </c>
      <c r="F11" s="174">
        <f t="shared" si="0"/>
        <v>6142.43</v>
      </c>
      <c r="G11" s="174"/>
      <c r="H11" s="174">
        <v>6552.31</v>
      </c>
    </row>
    <row r="12" spans="3:8" ht="12.75">
      <c r="C12" s="207">
        <v>43169</v>
      </c>
      <c r="D12" s="174">
        <v>6142</v>
      </c>
      <c r="E12" s="174">
        <v>2641.13</v>
      </c>
      <c r="F12" s="174">
        <f t="shared" si="0"/>
        <v>3500.87</v>
      </c>
      <c r="G12" s="174"/>
      <c r="H12" s="174">
        <v>3614.74</v>
      </c>
    </row>
    <row r="13" ht="12.75">
      <c r="E13" s="221">
        <f>SUM(E3:E12)</f>
        <v>25934.070000000003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26.140625" style="0" bestFit="1" customWidth="1"/>
    <col min="2" max="2" width="14.7109375" style="0" bestFit="1" customWidth="1"/>
    <col min="3" max="3" width="12.28125" style="0" bestFit="1" customWidth="1"/>
    <col min="4" max="4" width="12.00390625" style="0" bestFit="1" customWidth="1"/>
    <col min="5" max="5" width="13.7109375" style="0" bestFit="1" customWidth="1"/>
    <col min="6" max="6" width="7.28125" style="0" bestFit="1" customWidth="1"/>
    <col min="7" max="7" width="16.28125" style="0" bestFit="1" customWidth="1"/>
    <col min="8" max="8" width="13.7109375" style="0" bestFit="1" customWidth="1"/>
  </cols>
  <sheetData>
    <row r="1" spans="1:8" ht="12.75">
      <c r="A1" s="256" t="str">
        <f>+'BS'!B2</f>
        <v>MATHRU FOUNDATION</v>
      </c>
      <c r="B1" s="256"/>
      <c r="C1" s="256"/>
      <c r="D1" s="256"/>
      <c r="E1" s="256"/>
      <c r="F1" s="256"/>
      <c r="G1" s="256"/>
      <c r="H1" s="256"/>
    </row>
    <row r="2" spans="1:8" ht="12.75">
      <c r="A2" s="1"/>
      <c r="B2" s="1"/>
      <c r="C2" s="1"/>
      <c r="D2" s="1"/>
      <c r="E2" s="1"/>
      <c r="F2" s="1"/>
      <c r="G2" s="1"/>
      <c r="H2" s="208"/>
    </row>
    <row r="3" spans="1:8" ht="12.75">
      <c r="A3" s="209" t="s">
        <v>278</v>
      </c>
      <c r="B3" s="210"/>
      <c r="C3" s="210"/>
      <c r="D3" s="210"/>
      <c r="E3" s="210"/>
      <c r="F3" s="210"/>
      <c r="G3" s="210"/>
      <c r="H3" s="210"/>
    </row>
    <row r="4" spans="1:8" ht="12.75">
      <c r="A4" s="210"/>
      <c r="B4" s="210"/>
      <c r="C4" s="210"/>
      <c r="D4" s="210"/>
      <c r="E4" s="210"/>
      <c r="F4" s="210"/>
      <c r="G4" s="210"/>
      <c r="H4" s="210"/>
    </row>
    <row r="5" spans="1:8" ht="12.75">
      <c r="A5" s="211"/>
      <c r="B5" s="211" t="s">
        <v>279</v>
      </c>
      <c r="C5" s="257" t="s">
        <v>280</v>
      </c>
      <c r="D5" s="257"/>
      <c r="E5" s="211"/>
      <c r="F5" s="212"/>
      <c r="G5" s="258" t="s">
        <v>281</v>
      </c>
      <c r="H5" s="211" t="s">
        <v>279</v>
      </c>
    </row>
    <row r="6" spans="1:8" ht="12.75">
      <c r="A6" s="213" t="s">
        <v>9</v>
      </c>
      <c r="B6" s="213" t="s">
        <v>282</v>
      </c>
      <c r="C6" s="211" t="s">
        <v>283</v>
      </c>
      <c r="D6" s="212" t="s">
        <v>284</v>
      </c>
      <c r="E6" s="213" t="s">
        <v>285</v>
      </c>
      <c r="F6" s="214" t="s">
        <v>286</v>
      </c>
      <c r="G6" s="259"/>
      <c r="H6" s="213" t="s">
        <v>282</v>
      </c>
    </row>
    <row r="7" spans="1:8" ht="12.75">
      <c r="A7" s="215"/>
      <c r="B7" s="215" t="s">
        <v>303</v>
      </c>
      <c r="C7" s="216" t="s">
        <v>304</v>
      </c>
      <c r="D7" s="215" t="s">
        <v>305</v>
      </c>
      <c r="E7" s="215"/>
      <c r="F7" s="216"/>
      <c r="G7" s="260"/>
      <c r="H7" s="215" t="s">
        <v>299</v>
      </c>
    </row>
    <row r="8" spans="1:8" ht="12.75">
      <c r="A8" s="223"/>
      <c r="B8" s="212"/>
      <c r="C8" s="212"/>
      <c r="D8" s="211"/>
      <c r="E8" s="217"/>
      <c r="F8" s="211"/>
      <c r="G8" s="212"/>
      <c r="H8" s="211"/>
    </row>
    <row r="9" spans="1:8" ht="12.75">
      <c r="A9" s="224" t="s">
        <v>287</v>
      </c>
      <c r="B9" s="214"/>
      <c r="C9" s="214"/>
      <c r="D9" s="213"/>
      <c r="E9" s="218"/>
      <c r="F9" s="213"/>
      <c r="G9" s="214"/>
      <c r="H9" s="213"/>
    </row>
    <row r="10" spans="1:8" ht="12.75">
      <c r="A10" s="156" t="s">
        <v>254</v>
      </c>
      <c r="B10" s="261">
        <v>17479980.71</v>
      </c>
      <c r="C10" s="262">
        <v>0</v>
      </c>
      <c r="D10" s="263">
        <v>0</v>
      </c>
      <c r="E10" s="262">
        <f>+B10+C10+D10</f>
        <v>17479980.71</v>
      </c>
      <c r="F10" s="264">
        <v>0.1</v>
      </c>
      <c r="G10" s="262">
        <f>ROUND((+(B10+C10)*F10+(D10*F10)/2),0)</f>
        <v>1747998</v>
      </c>
      <c r="H10" s="265">
        <f>+E10-G10</f>
        <v>15731982.71</v>
      </c>
    </row>
    <row r="11" spans="1:8" ht="12.75">
      <c r="A11" s="154" t="s">
        <v>82</v>
      </c>
      <c r="B11" s="262">
        <v>74158</v>
      </c>
      <c r="C11" s="262">
        <v>0</v>
      </c>
      <c r="D11" s="263">
        <v>0</v>
      </c>
      <c r="E11" s="262">
        <f>+B11+C11+D11</f>
        <v>74158</v>
      </c>
      <c r="F11" s="266">
        <v>0.1</v>
      </c>
      <c r="G11" s="262">
        <f>ROUND((+(B11+C11)*F11+(D11*F11)/2),0)</f>
        <v>7416</v>
      </c>
      <c r="H11" s="265">
        <f>+E11-G11</f>
        <v>66742</v>
      </c>
    </row>
    <row r="12" spans="1:8" ht="12.75">
      <c r="A12" s="154"/>
      <c r="B12" s="262"/>
      <c r="C12" s="262"/>
      <c r="D12" s="263"/>
      <c r="E12" s="262"/>
      <c r="F12" s="266"/>
      <c r="G12" s="262"/>
      <c r="H12" s="265"/>
    </row>
    <row r="13" spans="1:8" ht="12.75">
      <c r="A13" s="224" t="s">
        <v>288</v>
      </c>
      <c r="B13" s="265"/>
      <c r="C13" s="262"/>
      <c r="D13" s="263"/>
      <c r="E13" s="262"/>
      <c r="F13" s="266"/>
      <c r="G13" s="262"/>
      <c r="H13" s="265"/>
    </row>
    <row r="14" spans="1:8" ht="12.75">
      <c r="A14" s="225" t="s">
        <v>133</v>
      </c>
      <c r="B14" s="265">
        <v>315861</v>
      </c>
      <c r="C14" s="267">
        <v>0</v>
      </c>
      <c r="D14" s="265">
        <v>0</v>
      </c>
      <c r="E14" s="262">
        <f>+B14+C14+D14</f>
        <v>315861</v>
      </c>
      <c r="F14" s="268">
        <v>0.1</v>
      </c>
      <c r="G14" s="262">
        <f>ROUND((+(B14+C14)*F14+(D14*F14)/2),0)</f>
        <v>31586</v>
      </c>
      <c r="H14" s="265">
        <f>+E14-G14</f>
        <v>284275</v>
      </c>
    </row>
    <row r="15" spans="1:8" ht="12.75">
      <c r="A15" s="225"/>
      <c r="B15" s="265"/>
      <c r="C15" s="267"/>
      <c r="D15" s="265"/>
      <c r="E15" s="265"/>
      <c r="F15" s="269"/>
      <c r="G15" s="262"/>
      <c r="H15" s="265"/>
    </row>
    <row r="16" spans="1:8" ht="12.75">
      <c r="A16" s="224" t="s">
        <v>289</v>
      </c>
      <c r="B16" s="265"/>
      <c r="C16" s="262"/>
      <c r="D16" s="263"/>
      <c r="E16" s="265"/>
      <c r="F16" s="270"/>
      <c r="G16" s="262"/>
      <c r="H16" s="265"/>
    </row>
    <row r="17" spans="1:8" ht="12.75">
      <c r="A17" s="226" t="s">
        <v>167</v>
      </c>
      <c r="B17" s="271">
        <v>63433</v>
      </c>
      <c r="C17" s="272">
        <v>0</v>
      </c>
      <c r="D17" s="273">
        <v>0</v>
      </c>
      <c r="E17" s="262">
        <f aca="true" t="shared" si="0" ref="E17:E23">+B17+C17+D17</f>
        <v>63433</v>
      </c>
      <c r="F17" s="266">
        <v>0.15</v>
      </c>
      <c r="G17" s="262">
        <f aca="true" t="shared" si="1" ref="G17:G23">ROUND((+(B17+C17)*F17+(D17*F17)/2),0)</f>
        <v>9515</v>
      </c>
      <c r="H17" s="265">
        <f aca="true" t="shared" si="2" ref="H17:H23">+E17-G17</f>
        <v>53918</v>
      </c>
    </row>
    <row r="18" spans="1:8" ht="12.75">
      <c r="A18" s="156" t="s">
        <v>266</v>
      </c>
      <c r="B18" s="265">
        <v>207567</v>
      </c>
      <c r="C18" s="262">
        <v>0</v>
      </c>
      <c r="D18" s="263">
        <v>0</v>
      </c>
      <c r="E18" s="265">
        <f t="shared" si="0"/>
        <v>207567</v>
      </c>
      <c r="F18" s="270">
        <v>0.15</v>
      </c>
      <c r="G18" s="262">
        <f t="shared" si="1"/>
        <v>31135</v>
      </c>
      <c r="H18" s="265">
        <f t="shared" si="2"/>
        <v>176432</v>
      </c>
    </row>
    <row r="19" spans="1:8" ht="12.75">
      <c r="A19" s="154" t="s">
        <v>97</v>
      </c>
      <c r="B19" s="265">
        <v>2281</v>
      </c>
      <c r="C19" s="267">
        <v>0</v>
      </c>
      <c r="D19" s="263"/>
      <c r="E19" s="265">
        <f t="shared" si="0"/>
        <v>2281</v>
      </c>
      <c r="F19" s="270">
        <v>0.15</v>
      </c>
      <c r="G19" s="262">
        <f t="shared" si="1"/>
        <v>342</v>
      </c>
      <c r="H19" s="265">
        <f t="shared" si="2"/>
        <v>1939</v>
      </c>
    </row>
    <row r="20" spans="1:8" ht="12.75">
      <c r="A20" s="225" t="s">
        <v>267</v>
      </c>
      <c r="B20" s="265">
        <v>120611</v>
      </c>
      <c r="C20" s="267">
        <v>0</v>
      </c>
      <c r="D20" s="265">
        <v>0</v>
      </c>
      <c r="E20" s="265">
        <f t="shared" si="0"/>
        <v>120611</v>
      </c>
      <c r="F20" s="270">
        <v>0.15</v>
      </c>
      <c r="G20" s="262">
        <f t="shared" si="1"/>
        <v>18092</v>
      </c>
      <c r="H20" s="265">
        <f t="shared" si="2"/>
        <v>102519</v>
      </c>
    </row>
    <row r="21" spans="1:8" ht="12.75">
      <c r="A21" s="225" t="s">
        <v>134</v>
      </c>
      <c r="B21" s="265">
        <v>2406</v>
      </c>
      <c r="C21" s="267">
        <v>0</v>
      </c>
      <c r="D21" s="263">
        <v>0</v>
      </c>
      <c r="E21" s="265">
        <f t="shared" si="0"/>
        <v>2406</v>
      </c>
      <c r="F21" s="270">
        <v>0.15</v>
      </c>
      <c r="G21" s="262">
        <f t="shared" si="1"/>
        <v>361</v>
      </c>
      <c r="H21" s="265">
        <f t="shared" si="2"/>
        <v>2045</v>
      </c>
    </row>
    <row r="22" spans="1:8" ht="12.75">
      <c r="A22" s="225" t="s">
        <v>270</v>
      </c>
      <c r="B22" s="262">
        <v>23468</v>
      </c>
      <c r="C22" s="262">
        <v>0</v>
      </c>
      <c r="D22" s="263">
        <v>0</v>
      </c>
      <c r="E22" s="262">
        <f t="shared" si="0"/>
        <v>23468</v>
      </c>
      <c r="F22" s="264">
        <v>0.15</v>
      </c>
      <c r="G22" s="262">
        <f t="shared" si="1"/>
        <v>3520</v>
      </c>
      <c r="H22" s="265">
        <f t="shared" si="2"/>
        <v>19948</v>
      </c>
    </row>
    <row r="23" spans="1:8" ht="12.75">
      <c r="A23" s="234" t="s">
        <v>313</v>
      </c>
      <c r="B23" s="262">
        <v>0</v>
      </c>
      <c r="C23" s="274"/>
      <c r="D23" s="263">
        <f>+TB!C31</f>
        <v>1177160</v>
      </c>
      <c r="E23" s="262">
        <f t="shared" si="0"/>
        <v>1177160</v>
      </c>
      <c r="F23" s="264">
        <v>0.15</v>
      </c>
      <c r="G23" s="262">
        <f t="shared" si="1"/>
        <v>88287</v>
      </c>
      <c r="H23" s="265">
        <f t="shared" si="2"/>
        <v>1088873</v>
      </c>
    </row>
    <row r="24" spans="1:8" ht="12.75">
      <c r="A24" s="220"/>
      <c r="B24" s="275"/>
      <c r="C24" s="276"/>
      <c r="D24" s="277"/>
      <c r="E24" s="275"/>
      <c r="F24" s="278"/>
      <c r="G24" s="279"/>
      <c r="H24" s="275"/>
    </row>
    <row r="25" spans="1:8" ht="12.75">
      <c r="A25" s="215" t="s">
        <v>285</v>
      </c>
      <c r="B25" s="280">
        <f>SUM(B10:B23)</f>
        <v>18289765.71</v>
      </c>
      <c r="C25" s="280">
        <f>SUM(C10:C22)</f>
        <v>0</v>
      </c>
      <c r="D25" s="280">
        <f>SUM(D10:D23)</f>
        <v>1177160</v>
      </c>
      <c r="E25" s="280">
        <f>SUM(E10:E23)</f>
        <v>19466925.71</v>
      </c>
      <c r="F25" s="280"/>
      <c r="G25" s="280">
        <f>SUM(G10:G23)</f>
        <v>1938252</v>
      </c>
      <c r="H25" s="280">
        <f>SUM(H10:H23)</f>
        <v>17528673.71</v>
      </c>
    </row>
    <row r="27" spans="2:7" ht="12.75">
      <c r="B27" s="170"/>
      <c r="G27" s="235"/>
    </row>
  </sheetData>
  <sheetProtection/>
  <mergeCells count="3">
    <mergeCell ref="A1:H1"/>
    <mergeCell ref="C5:D5"/>
    <mergeCell ref="G5:G7"/>
  </mergeCells>
  <printOptions/>
  <pageMargins left="0.91" right="0.34" top="0.48" bottom="0.49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article</dc:creator>
  <cp:keywords/>
  <dc:description/>
  <cp:lastModifiedBy>Anand</cp:lastModifiedBy>
  <cp:lastPrinted>2019-12-30T08:05:56Z</cp:lastPrinted>
  <dcterms:created xsi:type="dcterms:W3CDTF">2012-08-20T11:46:29Z</dcterms:created>
  <dcterms:modified xsi:type="dcterms:W3CDTF">2020-11-21T11:06:58Z</dcterms:modified>
  <cp:category/>
  <cp:version/>
  <cp:contentType/>
  <cp:contentStatus/>
</cp:coreProperties>
</file>