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filterPrivacy="1" autoCompressPictures="0"/>
  <bookViews>
    <workbookView xWindow="240" yWindow="100" windowWidth="21920" windowHeight="11500"/>
  </bookViews>
  <sheets>
    <sheet name="2017-2018 Funding" sheetId="1" r:id="rId1"/>
    <sheet name="2016-2017 Funding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E29" i="1"/>
  <c r="E17" i="1"/>
  <c r="I29" i="1"/>
  <c r="J29" i="1"/>
  <c r="I28" i="1"/>
  <c r="J28" i="1"/>
  <c r="I27" i="1"/>
  <c r="J27" i="1"/>
  <c r="D27" i="1"/>
  <c r="E27" i="1"/>
  <c r="D23" i="1"/>
  <c r="E23" i="1"/>
  <c r="I22" i="1"/>
  <c r="J22" i="1"/>
  <c r="I21" i="1"/>
  <c r="J21" i="1"/>
  <c r="D15" i="1"/>
  <c r="E15" i="1"/>
  <c r="I15" i="1"/>
  <c r="J15" i="1"/>
  <c r="D25" i="1"/>
  <c r="E25" i="1"/>
  <c r="I23" i="1"/>
  <c r="D26" i="1"/>
  <c r="E26" i="1"/>
  <c r="D24" i="1"/>
  <c r="E24" i="1"/>
  <c r="D14" i="1"/>
  <c r="E14" i="1"/>
  <c r="I17" i="1"/>
  <c r="J17" i="1"/>
  <c r="I16" i="1"/>
  <c r="J16" i="1"/>
  <c r="D16" i="1"/>
  <c r="E16" i="1"/>
  <c r="I26" i="1"/>
  <c r="J26" i="1"/>
  <c r="I25" i="1"/>
  <c r="J25" i="1"/>
  <c r="I24" i="1"/>
  <c r="J24" i="1"/>
  <c r="I14" i="1"/>
  <c r="J14" i="1"/>
  <c r="I13" i="1"/>
  <c r="J13" i="1"/>
  <c r="I12" i="1"/>
  <c r="J12" i="1"/>
  <c r="I11" i="1"/>
  <c r="I18" i="1"/>
  <c r="J11" i="1"/>
  <c r="J23" i="1"/>
  <c r="I30" i="1"/>
  <c r="D28" i="1"/>
  <c r="E28" i="1"/>
  <c r="J30" i="1"/>
  <c r="D13" i="1"/>
  <c r="E13" i="1"/>
  <c r="D21" i="1"/>
  <c r="D22" i="1"/>
  <c r="E22" i="1"/>
  <c r="D12" i="1"/>
  <c r="E12" i="1"/>
  <c r="D11" i="1"/>
  <c r="D30" i="1"/>
  <c r="E21" i="1"/>
  <c r="D18" i="1"/>
  <c r="D32" i="1"/>
  <c r="B34" i="1"/>
  <c r="B36" i="1"/>
  <c r="E11" i="1"/>
  <c r="E30" i="1"/>
</calcChain>
</file>

<file path=xl/sharedStrings.xml><?xml version="1.0" encoding="utf-8"?>
<sst xmlns="http://schemas.openxmlformats.org/spreadsheetml/2006/main" count="179" uniqueCount="134">
  <si>
    <t>Sub Head.</t>
  </si>
  <si>
    <t>Description</t>
  </si>
  <si>
    <t>Cost</t>
  </si>
  <si>
    <t>INR</t>
  </si>
  <si>
    <t xml:space="preserve">School Fee   for Girls Home </t>
  </si>
  <si>
    <t>Total</t>
  </si>
  <si>
    <t xml:space="preserve">USD </t>
  </si>
  <si>
    <t>School Fee for Boy's Home</t>
  </si>
  <si>
    <t>Per month school fee paid - Tanisha &amp; Eram</t>
  </si>
  <si>
    <t xml:space="preserve">NIOS school fee Boy 's Home </t>
  </si>
  <si>
    <t xml:space="preserve">Per month school fee paid - Rehan , Rashid  </t>
  </si>
  <si>
    <t>Per month school fee paid - Sharif, Mustkin</t>
  </si>
  <si>
    <t>per month school fee paid-Akhil</t>
  </si>
  <si>
    <t>Remarks</t>
  </si>
  <si>
    <t>Per Month School Fee paid - Muskan, Komal</t>
  </si>
  <si>
    <t>Per Month School Fee paid - Jyoti</t>
  </si>
  <si>
    <t>Per Month School Fee paid - Fiza</t>
  </si>
  <si>
    <t xml:space="preserve">Per Month School Fee Pratigya, Pooja, Priya </t>
  </si>
  <si>
    <t xml:space="preserve">Per Month School Fee paid Naseema </t>
  </si>
  <si>
    <t>per year school fee paid-Ramzan</t>
  </si>
  <si>
    <t>per year school fee paid-Shamshad,Saddam</t>
  </si>
  <si>
    <t>Per month school fee paid - Krishna ,Rohan</t>
  </si>
  <si>
    <t xml:space="preserve"> Firoz , Arbaaz</t>
  </si>
  <si>
    <t>Aman Home For Boys</t>
  </si>
  <si>
    <t>Aanchal Home For Girls</t>
  </si>
  <si>
    <t xml:space="preserve">Total A </t>
  </si>
  <si>
    <t>Total B</t>
  </si>
  <si>
    <t>Annual School fee structure of Aanchal And Aman Homes</t>
  </si>
  <si>
    <t>3000 X 3 X 1</t>
  </si>
  <si>
    <t>4000 X 2 X 1</t>
  </si>
  <si>
    <t>9000 X 2 X 1</t>
  </si>
  <si>
    <t>9500 X 1 X 1</t>
  </si>
  <si>
    <t>8000 X 1 X 1</t>
  </si>
  <si>
    <t>300 X 3 X 1</t>
  </si>
  <si>
    <t>7000 X 1 X 1</t>
  </si>
  <si>
    <t xml:space="preserve">Total A+B +C +D </t>
  </si>
  <si>
    <t>Per month school fee paid - Bobby , Rohit</t>
  </si>
  <si>
    <t xml:space="preserve">per month school fee  Paid - Prampreet , Ayesha, Sapna </t>
  </si>
  <si>
    <t xml:space="preserve">She is going to Little Ones School. Her monthly School fee  is 1600 per month </t>
  </si>
  <si>
    <t>she is doing her +2 from National open School</t>
  </si>
  <si>
    <t>Including School Uniform, Books, Shoes.</t>
  </si>
  <si>
    <t xml:space="preserve">Including School Uniform, Books, Shoes and Computer Education </t>
  </si>
  <si>
    <t xml:space="preserve">Her examination fee, registration fee and Books </t>
  </si>
  <si>
    <t>Both Boys are is doing their 10th  from National open School</t>
  </si>
  <si>
    <t>Per month school fee paid - Roshan</t>
  </si>
  <si>
    <t>2500 X 2 X 1</t>
  </si>
  <si>
    <t xml:space="preserve"> Annual School  Charge  Including School Uniform, Books, Shoes.</t>
  </si>
  <si>
    <t>21,200X 2 X 1</t>
  </si>
  <si>
    <t>38,670 x 1 x 1</t>
  </si>
  <si>
    <t>40,000 X 2 X1</t>
  </si>
  <si>
    <t>9,000 X 2 X 1</t>
  </si>
  <si>
    <t>2,500 X  1  X 1</t>
  </si>
  <si>
    <t>5,700 X 2 X 1</t>
  </si>
  <si>
    <t>1,200 x  3 x 12</t>
  </si>
  <si>
    <t>5,286 X 2 X 12</t>
  </si>
  <si>
    <t>1,550 X 2  X 12</t>
  </si>
  <si>
    <t>1,600X 1 x 12</t>
  </si>
  <si>
    <t>1,450X 1 X 12</t>
  </si>
  <si>
    <t>1,200 X 3 X 12</t>
  </si>
  <si>
    <t>3,250  X 2 X 12</t>
  </si>
  <si>
    <t>3,450 X 1 X 12</t>
  </si>
  <si>
    <t>3,000 x 2 x 12</t>
  </si>
  <si>
    <t>1,550 X 2 X12</t>
  </si>
  <si>
    <t>1,800 X 2 X 12</t>
  </si>
  <si>
    <t>1,550 X 2 X 12</t>
  </si>
  <si>
    <t>5,500 X 1 X 12</t>
  </si>
  <si>
    <t>1,600X1X12</t>
  </si>
  <si>
    <t xml:space="preserve"> </t>
  </si>
  <si>
    <t xml:space="preserve">Total INR Amount </t>
  </si>
  <si>
    <t>Total USD Amount on current Date 11-05-2017</t>
  </si>
  <si>
    <t>Total C</t>
  </si>
  <si>
    <t>Total D</t>
  </si>
  <si>
    <t xml:space="preserve">Both girls are going to Little Ones School. Their monthly School fee are 1550 per month </t>
  </si>
  <si>
    <t>All girls are going to Ishani Sarvodya Vidhyalaya. Their school fee is 200 per month and School Travilling charges are 1000/- per month each child.</t>
  </si>
  <si>
    <t>Monthly  fee for  this boys is 2100 per month and travlling  charge is 1350/per month.</t>
  </si>
  <si>
    <t xml:space="preserve"> Incudeing their examination fee, registration fee and Books </t>
  </si>
  <si>
    <t xml:space="preserve">Asha For Education </t>
  </si>
  <si>
    <t xml:space="preserve">Project Name  : Jamghat - A Group Of  Street Children </t>
  </si>
  <si>
    <t>Praposal Budget for Period 2017 - 18</t>
  </si>
  <si>
    <t xml:space="preserve">Aanchal  Home For Girls &amp; Aman Home  For Boys </t>
  </si>
  <si>
    <t>All girls are going to Ishani Sarvodya Vidhyalaya. Their school fee is 200 per month and School travilling  charges are 1000 per monthr for each girl.</t>
  </si>
  <si>
    <t>Both girls are going to Ryan International school. Their School fee and  School travlling charge are  included in 5286/- per month</t>
  </si>
  <si>
    <t>Both boys are going to Prince Public School. Their School fee is 1900 per month and School travlling charges are 1350/ per month.</t>
  </si>
  <si>
    <t>School travlling charge.</t>
  </si>
  <si>
    <t xml:space="preserve">Both boys is going to Little Ones School. Their School fee is 1550/- per month </t>
  </si>
  <si>
    <t>Both boys is going to Little Ones School.  Their monthly School fee  is 1800/- per month.</t>
  </si>
  <si>
    <t>Both boys is going to Little Ones School.  Their monthly School fee  is 1550 /-per month.</t>
  </si>
  <si>
    <t xml:space="preserve">He is in Class 11th. His sachool fee is 4000/ -per month  and School travlling charge is  1500/- per month. </t>
  </si>
  <si>
    <t>He is going to Akshay Pratisthan, School. His sachool fee and  School travlling charge is 1600/- per month.</t>
  </si>
  <si>
    <t>Cost Unity</t>
  </si>
  <si>
    <t>Total cost INR</t>
  </si>
  <si>
    <t xml:space="preserve"> Aanchal Home for Girls</t>
  </si>
  <si>
    <t>School fee for Girls</t>
  </si>
  <si>
    <t>Per month school fee and transport charges of - Pooja,   priya , Prampreet ,Komal, fiza and Ayesha.</t>
  </si>
  <si>
    <t xml:space="preserve">5200X 6 X 12 </t>
  </si>
  <si>
    <t>Per Month School Fees of - Pratigya, Sapna</t>
  </si>
  <si>
    <t>60 X 2 X 12</t>
  </si>
  <si>
    <t>Per month school fee and transport charges of - Tanisha &amp; Eram</t>
  </si>
  <si>
    <t xml:space="preserve"> 9200 X 2 X 12</t>
  </si>
  <si>
    <t xml:space="preserve">Per Month School Fee ,computer fee paid - Jyoti, and Muskan </t>
  </si>
  <si>
    <t>2100  X  2 X 12</t>
  </si>
  <si>
    <t xml:space="preserve">Stationary for Girls </t>
  </si>
  <si>
    <t>Per month stationary for 12 girls.Book, pen and chart etc.</t>
  </si>
  <si>
    <t>500X12X12</t>
  </si>
  <si>
    <t xml:space="preserve">Uniform Purchase for  girls </t>
  </si>
  <si>
    <t>Uniform ,shoes, socks, Bag etc. Purchase</t>
  </si>
  <si>
    <t>5000 X 11 X 1</t>
  </si>
  <si>
    <t>Tutor Salary</t>
  </si>
  <si>
    <t>Per day 2 hour teaching .</t>
  </si>
  <si>
    <t>10000  X   12</t>
  </si>
  <si>
    <t xml:space="preserve">Aman Home For Boys </t>
  </si>
  <si>
    <t xml:space="preserve">School Fee for Boys </t>
  </si>
  <si>
    <t>Per year school fees of -Shamshad,Saddam,and Ramzan</t>
  </si>
  <si>
    <t>5200 X 3 X 12</t>
  </si>
  <si>
    <t>2100 X 2 X12</t>
  </si>
  <si>
    <t>Per month school fees of - Sharif, and  Mustkin</t>
  </si>
  <si>
    <t>2400 X 2 X 12</t>
  </si>
  <si>
    <t xml:space="preserve">Per month school fees of - Krishna </t>
  </si>
  <si>
    <t>2000 X 1 X 12</t>
  </si>
  <si>
    <t>per month school fees of -Roshan</t>
  </si>
  <si>
    <t>per month school fees of-Akhil</t>
  </si>
  <si>
    <t>1450 X 1 X12</t>
  </si>
  <si>
    <t>Per month school fees of Rohit and Bobby</t>
  </si>
  <si>
    <t>2984 X 2 X 12</t>
  </si>
  <si>
    <t>NIOS school fee of three Boys</t>
  </si>
  <si>
    <t>6000 X 3 X 1</t>
  </si>
  <si>
    <t>Stationary for boys</t>
  </si>
  <si>
    <t>Per month stationary for 13 boys. Books ,pen chart etc.</t>
  </si>
  <si>
    <t>500 X 13 X 12</t>
  </si>
  <si>
    <t>Uniform Purchase for Boys</t>
  </si>
  <si>
    <t>Uniform ,shoes, socks  etc. Purchase</t>
  </si>
  <si>
    <t>5000  X 13 X 1</t>
  </si>
  <si>
    <t>AMOUNT SENT ALREADY</t>
  </si>
  <si>
    <t>Amount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</si>
</sst>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Bell MT"/>
      <family val="1"/>
    </font>
    <font>
      <b/>
      <sz val="12"/>
      <color theme="1"/>
      <name val="Bell MT"/>
      <family val="1"/>
    </font>
    <font>
      <b/>
      <u/>
      <sz val="12"/>
      <color theme="1"/>
      <name val="Bell MT"/>
      <family val="1"/>
    </font>
    <font>
      <b/>
      <sz val="14"/>
      <color theme="1"/>
      <name val="Bell MT"/>
      <family val="1"/>
    </font>
    <font>
      <b/>
      <i/>
      <u/>
      <sz val="14"/>
      <color theme="1"/>
      <name val="Bell MT"/>
      <family val="1"/>
    </font>
    <font>
      <b/>
      <u/>
      <sz val="14"/>
      <color theme="1"/>
      <name val="Bell MT"/>
      <family val="1"/>
    </font>
    <font>
      <b/>
      <sz val="11"/>
      <color theme="1"/>
      <name val="Bell MT"/>
      <family val="1"/>
    </font>
    <font>
      <sz val="11"/>
      <color theme="1"/>
      <name val="Bell MT"/>
      <family val="1"/>
    </font>
    <font>
      <b/>
      <i/>
      <u/>
      <sz val="12"/>
      <color theme="1"/>
      <name val="Bell MT"/>
      <family val="1"/>
    </font>
    <font>
      <b/>
      <i/>
      <u/>
      <sz val="14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i/>
      <sz val="14"/>
      <color theme="1"/>
      <name val="Cambria"/>
      <family val="1"/>
      <scheme val="major"/>
    </font>
    <font>
      <b/>
      <sz val="12"/>
      <name val="Cambria"/>
    </font>
    <font>
      <b/>
      <u val="double"/>
      <sz val="14"/>
      <name val="Cambria"/>
    </font>
    <font>
      <b/>
      <u/>
      <sz val="12"/>
      <name val="Cambria"/>
    </font>
    <font>
      <sz val="12"/>
      <name val="Cambria"/>
    </font>
    <font>
      <b/>
      <u val="double"/>
      <sz val="16"/>
      <name val="Cambria"/>
    </font>
    <font>
      <b/>
      <sz val="16"/>
      <name val="Cambria"/>
    </font>
    <font>
      <sz val="16"/>
      <name val="Cambria"/>
    </font>
    <font>
      <b/>
      <u/>
      <sz val="16"/>
      <name val="Cambri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Times"/>
    </font>
    <font>
      <b/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8EB4E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slantDashDot">
        <color auto="1"/>
      </right>
      <top style="thin">
        <color auto="1"/>
      </top>
      <bottom/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slantDashDot">
        <color auto="1"/>
      </right>
      <top/>
      <bottom style="thin">
        <color auto="1"/>
      </bottom>
      <diagonal/>
    </border>
    <border>
      <left style="thin">
        <color auto="1"/>
      </left>
      <right/>
      <top style="slantDashDot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left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64" fontId="1" fillId="9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1" fontId="18" fillId="12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1" fontId="18" fillId="13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1" fontId="22" fillId="2" borderId="27" xfId="0" applyNumberFormat="1" applyFont="1" applyFill="1" applyBorder="1" applyAlignment="1">
      <alignment horizontal="center" vertical="center"/>
    </xf>
    <xf numFmtId="0" fontId="18" fillId="13" borderId="28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99FF99"/>
      <color rgb="FFFF66FF"/>
      <color rgb="FFFFFF99"/>
      <color rgb="FFE448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0</xdr:rowOff>
    </xdr:from>
    <xdr:to>
      <xdr:col>5</xdr:col>
      <xdr:colOff>1000125</xdr:colOff>
      <xdr:row>4</xdr:row>
      <xdr:rowOff>219075</xdr:rowOff>
    </xdr:to>
    <xdr:pic>
      <xdr:nvPicPr>
        <xdr:cNvPr id="2" name="Picture 1" descr="C:\Users\JAMGHAT\Downloads\jamghat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0"/>
          <a:ext cx="19335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8" workbookViewId="0">
      <selection activeCell="A28" sqref="A28"/>
    </sheetView>
  </sheetViews>
  <sheetFormatPr baseColWidth="10" defaultColWidth="8.83203125" defaultRowHeight="13" x14ac:dyDescent="0"/>
  <cols>
    <col min="1" max="1" width="36.1640625" style="4" customWidth="1"/>
    <col min="2" max="2" width="43.83203125" style="4" customWidth="1"/>
    <col min="3" max="3" width="17.1640625" style="4" customWidth="1"/>
    <col min="4" max="4" width="15.1640625" style="4" customWidth="1"/>
    <col min="5" max="5" width="9.5" style="4" customWidth="1"/>
    <col min="6" max="6" width="30.83203125" style="10" customWidth="1"/>
    <col min="7" max="7" width="4.6640625" style="4" customWidth="1"/>
    <col min="8" max="8" width="15.5" style="4" customWidth="1"/>
    <col min="9" max="9" width="10.6640625" style="4" bestFit="1" customWidth="1"/>
    <col min="10" max="10" width="12" style="4" customWidth="1"/>
    <col min="11" max="11" width="22" style="4" customWidth="1"/>
    <col min="12" max="16384" width="8.83203125" style="4"/>
  </cols>
  <sheetData>
    <row r="1" spans="1:12" ht="17">
      <c r="A1" s="109"/>
      <c r="B1" s="110" t="s">
        <v>76</v>
      </c>
      <c r="C1" s="109"/>
      <c r="D1" s="2"/>
      <c r="E1" s="2"/>
      <c r="F1" s="3"/>
    </row>
    <row r="2" spans="1:12" ht="17">
      <c r="A2" s="109"/>
      <c r="B2" s="109" t="s">
        <v>77</v>
      </c>
      <c r="C2" s="109"/>
      <c r="D2" s="5"/>
      <c r="E2" s="2"/>
      <c r="F2" s="3"/>
    </row>
    <row r="3" spans="1:12" ht="17">
      <c r="A3" s="109"/>
      <c r="B3" s="109" t="s">
        <v>78</v>
      </c>
      <c r="C3" s="109"/>
      <c r="D3" s="5"/>
      <c r="E3" s="2"/>
      <c r="F3" s="3"/>
    </row>
    <row r="4" spans="1:12" ht="17">
      <c r="A4" s="109"/>
      <c r="B4" s="109" t="s">
        <v>79</v>
      </c>
      <c r="C4" s="109"/>
      <c r="D4" s="5"/>
      <c r="E4" s="2"/>
      <c r="F4" s="3"/>
    </row>
    <row r="5" spans="1:12" ht="17">
      <c r="A5" s="111"/>
      <c r="B5" s="111"/>
      <c r="C5" s="111"/>
      <c r="D5" s="5"/>
      <c r="E5" s="2"/>
      <c r="F5" s="3"/>
    </row>
    <row r="6" spans="1:12" ht="17">
      <c r="A6" s="111"/>
      <c r="B6" s="111" t="s">
        <v>27</v>
      </c>
      <c r="C6" s="111"/>
      <c r="D6" s="2"/>
      <c r="E6" s="2"/>
      <c r="F6" s="3"/>
    </row>
    <row r="7" spans="1:12" ht="15" thickBot="1">
      <c r="A7" s="2"/>
      <c r="B7" s="2"/>
      <c r="C7" s="2"/>
      <c r="D7" s="2"/>
      <c r="E7" s="2"/>
      <c r="F7" s="3"/>
    </row>
    <row r="8" spans="1:12" ht="27.75" customHeight="1" thickBot="1">
      <c r="A8" s="52" t="s">
        <v>0</v>
      </c>
      <c r="B8" s="52" t="s">
        <v>1</v>
      </c>
      <c r="C8" s="53" t="s">
        <v>2</v>
      </c>
      <c r="D8" s="53" t="s">
        <v>3</v>
      </c>
      <c r="E8" s="53" t="s">
        <v>6</v>
      </c>
      <c r="F8" s="54" t="s">
        <v>13</v>
      </c>
      <c r="G8" s="55"/>
      <c r="H8" s="56" t="s">
        <v>2</v>
      </c>
      <c r="I8" s="56" t="s">
        <v>5</v>
      </c>
      <c r="J8" s="52" t="s">
        <v>6</v>
      </c>
      <c r="K8" s="57" t="s">
        <v>13</v>
      </c>
    </row>
    <row r="9" spans="1:12" ht="17">
      <c r="A9" s="106"/>
      <c r="B9" s="107" t="s">
        <v>24</v>
      </c>
      <c r="C9" s="93"/>
      <c r="D9" s="92"/>
      <c r="E9" s="51"/>
      <c r="F9" s="94"/>
      <c r="G9" s="51"/>
      <c r="H9" s="95"/>
      <c r="I9" s="96"/>
      <c r="J9" s="96"/>
      <c r="K9" s="97"/>
    </row>
    <row r="10" spans="1:12" ht="9.75" customHeight="1">
      <c r="A10" s="25"/>
      <c r="B10" s="7"/>
      <c r="C10" s="1"/>
      <c r="D10" s="1"/>
      <c r="E10" s="1"/>
      <c r="F10" s="26"/>
      <c r="H10" s="27"/>
      <c r="I10" s="6"/>
      <c r="J10" s="6"/>
      <c r="K10" s="28"/>
    </row>
    <row r="11" spans="1:12" ht="64.5" customHeight="1">
      <c r="A11" s="76" t="s">
        <v>4</v>
      </c>
      <c r="B11" s="77" t="s">
        <v>37</v>
      </c>
      <c r="C11" s="78" t="s">
        <v>53</v>
      </c>
      <c r="D11" s="78">
        <f>1200*3*12</f>
        <v>43200</v>
      </c>
      <c r="E11" s="78">
        <f>D11/64.42</f>
        <v>670.59919279726796</v>
      </c>
      <c r="F11" s="79" t="s">
        <v>80</v>
      </c>
      <c r="H11" s="86" t="s">
        <v>28</v>
      </c>
      <c r="I11" s="87">
        <f>3000*3*1</f>
        <v>9000</v>
      </c>
      <c r="J11" s="87">
        <f>I11/64.42</f>
        <v>139.70816516609747</v>
      </c>
      <c r="K11" s="88" t="s">
        <v>40</v>
      </c>
    </row>
    <row r="12" spans="1:12" ht="60.75" customHeight="1">
      <c r="A12" s="76" t="s">
        <v>4</v>
      </c>
      <c r="B12" s="77" t="s">
        <v>8</v>
      </c>
      <c r="C12" s="78" t="s">
        <v>54</v>
      </c>
      <c r="D12" s="78">
        <f>5286*2*12</f>
        <v>126864</v>
      </c>
      <c r="E12" s="78">
        <f t="shared" ref="E12:E29" si="0">D12/64.42</f>
        <v>1969.32629618131</v>
      </c>
      <c r="F12" s="80" t="s">
        <v>81</v>
      </c>
      <c r="H12" s="86" t="s">
        <v>29</v>
      </c>
      <c r="I12" s="87">
        <f>4000*2*1</f>
        <v>8000</v>
      </c>
      <c r="J12" s="87">
        <f t="shared" ref="J12:J29" si="1">I12/64.42</f>
        <v>124.18503570319776</v>
      </c>
      <c r="K12" s="88" t="s">
        <v>40</v>
      </c>
    </row>
    <row r="13" spans="1:12" ht="78.75" customHeight="1">
      <c r="A13" s="76" t="s">
        <v>4</v>
      </c>
      <c r="B13" s="77" t="s">
        <v>14</v>
      </c>
      <c r="C13" s="78" t="s">
        <v>55</v>
      </c>
      <c r="D13" s="78">
        <f>1550*2*12</f>
        <v>37200</v>
      </c>
      <c r="E13" s="78">
        <f t="shared" si="0"/>
        <v>577.46041601986963</v>
      </c>
      <c r="F13" s="79" t="s">
        <v>72</v>
      </c>
      <c r="H13" s="86" t="s">
        <v>30</v>
      </c>
      <c r="I13" s="87">
        <f>9000*2*1</f>
        <v>18000</v>
      </c>
      <c r="J13" s="87">
        <f t="shared" si="1"/>
        <v>279.41633033219495</v>
      </c>
      <c r="K13" s="88" t="s">
        <v>41</v>
      </c>
    </row>
    <row r="14" spans="1:12" ht="79.5" customHeight="1">
      <c r="A14" s="76" t="s">
        <v>4</v>
      </c>
      <c r="B14" s="77" t="s">
        <v>15</v>
      </c>
      <c r="C14" s="78" t="s">
        <v>56</v>
      </c>
      <c r="D14" s="78">
        <f>1600*1*12</f>
        <v>19200</v>
      </c>
      <c r="E14" s="78">
        <f t="shared" si="0"/>
        <v>298.04408568767462</v>
      </c>
      <c r="F14" s="79" t="s">
        <v>38</v>
      </c>
      <c r="H14" s="86" t="s">
        <v>31</v>
      </c>
      <c r="I14" s="87">
        <f>9500*1*1</f>
        <v>9500</v>
      </c>
      <c r="J14" s="87">
        <f t="shared" si="1"/>
        <v>147.46972989754735</v>
      </c>
      <c r="K14" s="88" t="s">
        <v>41</v>
      </c>
    </row>
    <row r="15" spans="1:12" ht="85.5" customHeight="1">
      <c r="A15" s="76" t="s">
        <v>4</v>
      </c>
      <c r="B15" s="77" t="s">
        <v>16</v>
      </c>
      <c r="C15" s="78" t="s">
        <v>57</v>
      </c>
      <c r="D15" s="78">
        <f>1450*1*12</f>
        <v>17400</v>
      </c>
      <c r="E15" s="78">
        <f t="shared" si="0"/>
        <v>270.10245265445513</v>
      </c>
      <c r="F15" s="79" t="s">
        <v>38</v>
      </c>
      <c r="H15" s="86" t="s">
        <v>32</v>
      </c>
      <c r="I15" s="87">
        <f>8000*1*1</f>
        <v>8000</v>
      </c>
      <c r="J15" s="87">
        <f t="shared" si="1"/>
        <v>124.18503570319776</v>
      </c>
      <c r="K15" s="88" t="s">
        <v>41</v>
      </c>
    </row>
    <row r="16" spans="1:12" ht="76.5" customHeight="1">
      <c r="A16" s="76" t="s">
        <v>4</v>
      </c>
      <c r="B16" s="77" t="s">
        <v>17</v>
      </c>
      <c r="C16" s="78" t="s">
        <v>58</v>
      </c>
      <c r="D16" s="78">
        <f>1200*3*12</f>
        <v>43200</v>
      </c>
      <c r="E16" s="78">
        <f t="shared" si="0"/>
        <v>670.59919279726796</v>
      </c>
      <c r="F16" s="79" t="s">
        <v>73</v>
      </c>
      <c r="H16" s="86" t="s">
        <v>33</v>
      </c>
      <c r="I16" s="87">
        <f>3000*3*1</f>
        <v>9000</v>
      </c>
      <c r="J16" s="87">
        <f t="shared" si="1"/>
        <v>139.70816516609747</v>
      </c>
      <c r="K16" s="88" t="s">
        <v>40</v>
      </c>
      <c r="L16" s="8"/>
    </row>
    <row r="17" spans="1:11" ht="48" customHeight="1" thickBot="1">
      <c r="A17" s="81" t="s">
        <v>4</v>
      </c>
      <c r="B17" s="82" t="s">
        <v>18</v>
      </c>
      <c r="C17" s="83">
        <v>0</v>
      </c>
      <c r="D17" s="83">
        <v>0</v>
      </c>
      <c r="E17" s="84">
        <f t="shared" si="0"/>
        <v>0</v>
      </c>
      <c r="F17" s="85" t="s">
        <v>39</v>
      </c>
      <c r="H17" s="89" t="s">
        <v>34</v>
      </c>
      <c r="I17" s="90">
        <f>7000*1*1</f>
        <v>7000</v>
      </c>
      <c r="J17" s="90">
        <f t="shared" si="1"/>
        <v>108.66190624029804</v>
      </c>
      <c r="K17" s="91" t="s">
        <v>42</v>
      </c>
    </row>
    <row r="18" spans="1:11" ht="20.25" customHeight="1" thickBot="1">
      <c r="A18" s="30"/>
      <c r="B18" s="43" t="s">
        <v>25</v>
      </c>
      <c r="C18" s="44"/>
      <c r="D18" s="45">
        <f>SUM(D11:D17)</f>
        <v>287064</v>
      </c>
      <c r="E18" s="46" t="s">
        <v>67</v>
      </c>
      <c r="F18" s="35"/>
      <c r="H18" s="47" t="s">
        <v>26</v>
      </c>
      <c r="I18" s="48">
        <f>SUM(I11:I17)</f>
        <v>68500</v>
      </c>
      <c r="J18" s="49" t="s">
        <v>67</v>
      </c>
      <c r="K18" s="50"/>
    </row>
    <row r="19" spans="1:11" ht="20.25" customHeight="1">
      <c r="A19" s="98"/>
      <c r="B19" s="105" t="s">
        <v>23</v>
      </c>
      <c r="C19" s="105"/>
      <c r="D19" s="99"/>
      <c r="E19" s="99" t="s">
        <v>67</v>
      </c>
      <c r="F19" s="100"/>
      <c r="G19" s="101"/>
      <c r="H19" s="102"/>
      <c r="I19" s="103"/>
      <c r="J19" s="103" t="s">
        <v>67</v>
      </c>
      <c r="K19" s="104"/>
    </row>
    <row r="20" spans="1:11" ht="20.25" customHeight="1">
      <c r="A20" s="58"/>
      <c r="B20" s="59"/>
      <c r="C20" s="60"/>
      <c r="D20" s="60"/>
      <c r="E20" s="60" t="s">
        <v>67</v>
      </c>
      <c r="F20" s="61"/>
      <c r="H20" s="68"/>
      <c r="I20" s="69"/>
      <c r="J20" s="69" t="s">
        <v>67</v>
      </c>
      <c r="K20" s="70"/>
    </row>
    <row r="21" spans="1:11" ht="64.5" customHeight="1">
      <c r="A21" s="58" t="s">
        <v>7</v>
      </c>
      <c r="B21" s="62" t="s">
        <v>20</v>
      </c>
      <c r="C21" s="60" t="s">
        <v>59</v>
      </c>
      <c r="D21" s="60">
        <f>3250*2*12</f>
        <v>78000</v>
      </c>
      <c r="E21" s="60">
        <f t="shared" si="0"/>
        <v>1210.8040981061781</v>
      </c>
      <c r="F21" s="63" t="s">
        <v>82</v>
      </c>
      <c r="H21" s="68" t="s">
        <v>47</v>
      </c>
      <c r="I21" s="69">
        <f>21200*2*1</f>
        <v>42400</v>
      </c>
      <c r="J21" s="69">
        <f t="shared" si="1"/>
        <v>658.18068922694818</v>
      </c>
      <c r="K21" s="71" t="s">
        <v>46</v>
      </c>
    </row>
    <row r="22" spans="1:11" ht="55.5" customHeight="1">
      <c r="A22" s="58" t="s">
        <v>7</v>
      </c>
      <c r="B22" s="62" t="s">
        <v>19</v>
      </c>
      <c r="C22" s="60" t="s">
        <v>60</v>
      </c>
      <c r="D22" s="60">
        <f>3450*1*12</f>
        <v>41400</v>
      </c>
      <c r="E22" s="60">
        <f t="shared" si="0"/>
        <v>642.65755976404841</v>
      </c>
      <c r="F22" s="63" t="s">
        <v>74</v>
      </c>
      <c r="H22" s="68" t="s">
        <v>48</v>
      </c>
      <c r="I22" s="69">
        <f>38670*1*1</f>
        <v>38670</v>
      </c>
      <c r="J22" s="69">
        <f t="shared" si="1"/>
        <v>600.2794163303322</v>
      </c>
      <c r="K22" s="71" t="s">
        <v>46</v>
      </c>
    </row>
    <row r="23" spans="1:11" ht="52.5" customHeight="1">
      <c r="A23" s="58" t="s">
        <v>7</v>
      </c>
      <c r="B23" s="62" t="s">
        <v>36</v>
      </c>
      <c r="C23" s="64" t="s">
        <v>61</v>
      </c>
      <c r="D23" s="64">
        <f>3000*2*12</f>
        <v>72000</v>
      </c>
      <c r="E23" s="60">
        <f t="shared" si="0"/>
        <v>1117.6653213287798</v>
      </c>
      <c r="F23" s="63" t="s">
        <v>83</v>
      </c>
      <c r="H23" s="68" t="s">
        <v>49</v>
      </c>
      <c r="I23" s="69">
        <f>40000*2*1</f>
        <v>80000</v>
      </c>
      <c r="J23" s="69">
        <f t="shared" si="1"/>
        <v>1241.8503570319776</v>
      </c>
      <c r="K23" s="71" t="s">
        <v>40</v>
      </c>
    </row>
    <row r="24" spans="1:11" ht="75.75" customHeight="1">
      <c r="A24" s="58" t="s">
        <v>7</v>
      </c>
      <c r="B24" s="62" t="s">
        <v>10</v>
      </c>
      <c r="C24" s="60" t="s">
        <v>62</v>
      </c>
      <c r="D24" s="60">
        <f>1550*2*12</f>
        <v>37200</v>
      </c>
      <c r="E24" s="60">
        <f t="shared" si="0"/>
        <v>577.46041601986963</v>
      </c>
      <c r="F24" s="63" t="s">
        <v>84</v>
      </c>
      <c r="H24" s="68" t="s">
        <v>50</v>
      </c>
      <c r="I24" s="69">
        <f>9000*2*1</f>
        <v>18000</v>
      </c>
      <c r="J24" s="69">
        <f t="shared" si="1"/>
        <v>279.41633033219495</v>
      </c>
      <c r="K24" s="71" t="s">
        <v>41</v>
      </c>
    </row>
    <row r="25" spans="1:11" ht="80.25" customHeight="1">
      <c r="A25" s="58" t="s">
        <v>7</v>
      </c>
      <c r="B25" s="62" t="s">
        <v>11</v>
      </c>
      <c r="C25" s="60" t="s">
        <v>63</v>
      </c>
      <c r="D25" s="60">
        <f>1800*2*12</f>
        <v>43200</v>
      </c>
      <c r="E25" s="60">
        <f t="shared" si="0"/>
        <v>670.59919279726796</v>
      </c>
      <c r="F25" s="63" t="s">
        <v>85</v>
      </c>
      <c r="H25" s="68" t="s">
        <v>50</v>
      </c>
      <c r="I25" s="69">
        <f>9000*2*1</f>
        <v>18000</v>
      </c>
      <c r="J25" s="69">
        <f t="shared" si="1"/>
        <v>279.41633033219495</v>
      </c>
      <c r="K25" s="71" t="s">
        <v>41</v>
      </c>
    </row>
    <row r="26" spans="1:11" ht="78" customHeight="1">
      <c r="A26" s="58" t="s">
        <v>7</v>
      </c>
      <c r="B26" s="62" t="s">
        <v>21</v>
      </c>
      <c r="C26" s="60" t="s">
        <v>64</v>
      </c>
      <c r="D26" s="60">
        <f>1550*2*12</f>
        <v>37200</v>
      </c>
      <c r="E26" s="60">
        <f t="shared" si="0"/>
        <v>577.46041601986963</v>
      </c>
      <c r="F26" s="63" t="s">
        <v>86</v>
      </c>
      <c r="H26" s="68" t="s">
        <v>50</v>
      </c>
      <c r="I26" s="69">
        <f>9000*2*1</f>
        <v>18000</v>
      </c>
      <c r="J26" s="69">
        <f t="shared" si="1"/>
        <v>279.41633033219495</v>
      </c>
      <c r="K26" s="71" t="s">
        <v>41</v>
      </c>
    </row>
    <row r="27" spans="1:11" ht="78" customHeight="1">
      <c r="A27" s="58" t="s">
        <v>7</v>
      </c>
      <c r="B27" s="62" t="s">
        <v>44</v>
      </c>
      <c r="C27" s="60" t="s">
        <v>65</v>
      </c>
      <c r="D27" s="60">
        <f>5500*1*12</f>
        <v>66000</v>
      </c>
      <c r="E27" s="60">
        <f t="shared" si="0"/>
        <v>1024.5265445513814</v>
      </c>
      <c r="F27" s="63" t="s">
        <v>87</v>
      </c>
      <c r="H27" s="68" t="s">
        <v>45</v>
      </c>
      <c r="I27" s="69">
        <f>2500*2*1</f>
        <v>5000</v>
      </c>
      <c r="J27" s="69">
        <f t="shared" si="1"/>
        <v>77.615647314498602</v>
      </c>
      <c r="K27" s="71" t="s">
        <v>41</v>
      </c>
    </row>
    <row r="28" spans="1:11" ht="67.5" customHeight="1">
      <c r="A28" s="58" t="s">
        <v>7</v>
      </c>
      <c r="B28" s="62" t="s">
        <v>12</v>
      </c>
      <c r="C28" s="60" t="s">
        <v>66</v>
      </c>
      <c r="D28" s="60">
        <f>1600*1*12</f>
        <v>19200</v>
      </c>
      <c r="E28" s="60">
        <f t="shared" si="0"/>
        <v>298.04408568767462</v>
      </c>
      <c r="F28" s="63" t="s">
        <v>88</v>
      </c>
      <c r="H28" s="68" t="s">
        <v>51</v>
      </c>
      <c r="I28" s="69">
        <f>2500*1*1</f>
        <v>2500</v>
      </c>
      <c r="J28" s="69">
        <f t="shared" si="1"/>
        <v>38.807823657249301</v>
      </c>
      <c r="K28" s="71" t="s">
        <v>40</v>
      </c>
    </row>
    <row r="29" spans="1:11" ht="60" customHeight="1" thickBot="1">
      <c r="A29" s="65" t="s">
        <v>9</v>
      </c>
      <c r="B29" s="66" t="s">
        <v>22</v>
      </c>
      <c r="C29" s="64">
        <v>0</v>
      </c>
      <c r="D29" s="64">
        <v>0</v>
      </c>
      <c r="E29" s="66">
        <f t="shared" si="0"/>
        <v>0</v>
      </c>
      <c r="F29" s="67" t="s">
        <v>43</v>
      </c>
      <c r="H29" s="72" t="s">
        <v>52</v>
      </c>
      <c r="I29" s="73">
        <f>5700*2*1</f>
        <v>11400</v>
      </c>
      <c r="J29" s="74">
        <f t="shared" si="1"/>
        <v>176.9636758770568</v>
      </c>
      <c r="K29" s="75" t="s">
        <v>75</v>
      </c>
    </row>
    <row r="30" spans="1:11" ht="21.75" customHeight="1" thickBot="1">
      <c r="A30" s="30"/>
      <c r="B30" s="31" t="s">
        <v>70</v>
      </c>
      <c r="C30" s="32"/>
      <c r="D30" s="33">
        <f>SUM(D21:D29)</f>
        <v>394200</v>
      </c>
      <c r="E30" s="34">
        <f>SUM(E11:E29)</f>
        <v>10575.349270412915</v>
      </c>
      <c r="F30" s="35"/>
      <c r="G30" s="108"/>
      <c r="H30" s="36" t="s">
        <v>71</v>
      </c>
      <c r="I30" s="37">
        <f>SUM(I21:I29)</f>
        <v>233970</v>
      </c>
      <c r="J30" s="38">
        <f>SUM(J11:J29)</f>
        <v>4695.2809686432774</v>
      </c>
      <c r="K30" s="39"/>
    </row>
    <row r="31" spans="1:11" ht="21.75" customHeight="1" thickBot="1">
      <c r="A31" s="11"/>
      <c r="B31" s="12"/>
      <c r="C31" s="13"/>
      <c r="D31" s="14"/>
      <c r="E31" s="15"/>
      <c r="F31" s="16"/>
      <c r="H31" s="29"/>
      <c r="I31" s="17"/>
      <c r="J31" s="15"/>
      <c r="K31" s="18"/>
    </row>
    <row r="32" spans="1:11" ht="18" thickBot="1">
      <c r="A32" s="9"/>
      <c r="B32" s="40" t="s">
        <v>35</v>
      </c>
      <c r="C32" s="41"/>
      <c r="D32" s="42">
        <f>D18+I18+D30+I30</f>
        <v>983734</v>
      </c>
      <c r="E32" s="9"/>
      <c r="F32" s="3"/>
    </row>
    <row r="33" spans="1:6" ht="15" thickBot="1">
      <c r="A33" s="9"/>
      <c r="B33" s="9"/>
      <c r="C33" s="9"/>
      <c r="D33" s="9"/>
      <c r="E33" s="9"/>
      <c r="F33" s="3"/>
    </row>
    <row r="34" spans="1:6" ht="17">
      <c r="A34" s="22" t="s">
        <v>68</v>
      </c>
      <c r="B34" s="19">
        <f>D32</f>
        <v>983734</v>
      </c>
      <c r="C34" s="9"/>
      <c r="D34" s="9"/>
      <c r="E34" s="9"/>
      <c r="F34" s="3"/>
    </row>
    <row r="35" spans="1:6" ht="18" thickBot="1">
      <c r="A35" s="23"/>
      <c r="B35" s="21"/>
      <c r="C35" s="9"/>
      <c r="D35" s="9"/>
      <c r="E35" s="9"/>
      <c r="F35" s="3"/>
    </row>
    <row r="36" spans="1:6" ht="35" thickBot="1">
      <c r="A36" s="24" t="s">
        <v>69</v>
      </c>
      <c r="B36" s="20">
        <f>B34/64.42</f>
        <v>15270.630239056194</v>
      </c>
      <c r="C36" s="9"/>
      <c r="D36" s="9"/>
      <c r="E36" s="9"/>
      <c r="F36" s="10" t="s">
        <v>67</v>
      </c>
    </row>
    <row r="37" spans="1:6" ht="14">
      <c r="A37" s="9"/>
      <c r="B37" s="9" t="s">
        <v>67</v>
      </c>
      <c r="C37" s="9"/>
      <c r="D37" s="9"/>
      <c r="E37" s="9"/>
      <c r="F37" s="10" t="s">
        <v>67</v>
      </c>
    </row>
    <row r="38" spans="1:6" ht="14">
      <c r="A38" s="9"/>
      <c r="B38" s="9"/>
      <c r="C38" s="9"/>
      <c r="D38" s="9"/>
      <c r="E38" s="9"/>
      <c r="F38" s="10" t="s">
        <v>67</v>
      </c>
    </row>
    <row r="39" spans="1:6" ht="14">
      <c r="A39" s="9"/>
      <c r="B39" s="9"/>
      <c r="C39" s="9"/>
      <c r="D39" s="9"/>
      <c r="E39" s="9"/>
    </row>
    <row r="40" spans="1:6" ht="14">
      <c r="A40" s="9"/>
      <c r="B40" s="9"/>
      <c r="C40" s="9"/>
      <c r="D40" s="9"/>
      <c r="E40" s="9"/>
    </row>
    <row r="41" spans="1:6">
      <c r="A41" s="8"/>
      <c r="B41" s="8"/>
      <c r="C41" s="8"/>
      <c r="D41" s="8"/>
      <c r="E41" s="8"/>
    </row>
  </sheetData>
  <pageMargins left="0.7" right="0.7" top="0.75" bottom="0.75" header="0.3" footer="0.3"/>
  <pageSetup scale="6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2" workbookViewId="0">
      <selection activeCell="C24" sqref="C24"/>
    </sheetView>
  </sheetViews>
  <sheetFormatPr baseColWidth="10" defaultColWidth="8.83203125" defaultRowHeight="14" x14ac:dyDescent="0"/>
  <cols>
    <col min="1" max="1" width="29" customWidth="1"/>
    <col min="2" max="2" width="27.33203125" customWidth="1"/>
    <col min="3" max="3" width="20.83203125" customWidth="1"/>
    <col min="4" max="4" width="31.83203125" customWidth="1"/>
    <col min="5" max="5" width="26.33203125" customWidth="1"/>
  </cols>
  <sheetData>
    <row r="1" spans="1:5" ht="15">
      <c r="A1" s="112" t="s">
        <v>0</v>
      </c>
      <c r="B1" s="112" t="s">
        <v>1</v>
      </c>
      <c r="C1" s="112" t="s">
        <v>89</v>
      </c>
      <c r="D1" s="112" t="s">
        <v>90</v>
      </c>
      <c r="E1" s="112" t="s">
        <v>6</v>
      </c>
    </row>
    <row r="2" spans="1:5" ht="17">
      <c r="A2" s="113" t="s">
        <v>91</v>
      </c>
      <c r="B2" s="114"/>
      <c r="C2" s="114"/>
      <c r="D2" s="114"/>
      <c r="E2" s="114"/>
    </row>
    <row r="3" spans="1:5" ht="60">
      <c r="A3" s="115" t="s">
        <v>92</v>
      </c>
      <c r="B3" s="116" t="s">
        <v>93</v>
      </c>
      <c r="C3" s="117" t="s">
        <v>94</v>
      </c>
      <c r="D3" s="117">
        <v>374400</v>
      </c>
      <c r="E3" s="118">
        <v>5606.4690026954177</v>
      </c>
    </row>
    <row r="4" spans="1:5" ht="30">
      <c r="A4" s="116"/>
      <c r="B4" s="116" t="s">
        <v>95</v>
      </c>
      <c r="C4" s="117" t="s">
        <v>96</v>
      </c>
      <c r="D4" s="117">
        <v>1440</v>
      </c>
      <c r="E4" s="118">
        <v>21.563342318059298</v>
      </c>
    </row>
    <row r="5" spans="1:5" ht="45">
      <c r="A5" s="116"/>
      <c r="B5" s="116" t="s">
        <v>97</v>
      </c>
      <c r="C5" s="117" t="s">
        <v>98</v>
      </c>
      <c r="D5" s="117">
        <v>220800</v>
      </c>
      <c r="E5" s="118">
        <v>3306.379155435759</v>
      </c>
    </row>
    <row r="6" spans="1:5" ht="45">
      <c r="A6" s="116"/>
      <c r="B6" s="116" t="s">
        <v>99</v>
      </c>
      <c r="C6" s="117" t="s">
        <v>100</v>
      </c>
      <c r="D6" s="117">
        <v>50400</v>
      </c>
      <c r="E6" s="118">
        <v>754.71698113207549</v>
      </c>
    </row>
    <row r="7" spans="1:5" ht="30">
      <c r="A7" s="116" t="s">
        <v>101</v>
      </c>
      <c r="B7" s="116" t="s">
        <v>102</v>
      </c>
      <c r="C7" s="117" t="s">
        <v>103</v>
      </c>
      <c r="D7" s="117">
        <v>72000</v>
      </c>
      <c r="E7" s="118">
        <v>1078.167115902965</v>
      </c>
    </row>
    <row r="8" spans="1:5" ht="30">
      <c r="A8" s="116" t="s">
        <v>104</v>
      </c>
      <c r="B8" s="116" t="s">
        <v>105</v>
      </c>
      <c r="C8" s="117" t="s">
        <v>106</v>
      </c>
      <c r="D8" s="117">
        <v>65000</v>
      </c>
      <c r="E8" s="118">
        <v>973.34531296795444</v>
      </c>
    </row>
    <row r="9" spans="1:5" ht="15">
      <c r="A9" s="117" t="s">
        <v>107</v>
      </c>
      <c r="B9" s="117" t="s">
        <v>108</v>
      </c>
      <c r="C9" s="117" t="s">
        <v>109</v>
      </c>
      <c r="D9" s="117">
        <v>120000</v>
      </c>
      <c r="E9" s="118">
        <v>1796.9451931716083</v>
      </c>
    </row>
    <row r="10" spans="1:5" ht="20">
      <c r="A10" s="119" t="s">
        <v>110</v>
      </c>
      <c r="B10" s="120"/>
      <c r="C10" s="120"/>
      <c r="D10" s="120"/>
      <c r="E10" s="121"/>
    </row>
    <row r="11" spans="1:5" ht="45">
      <c r="A11" s="122" t="s">
        <v>111</v>
      </c>
      <c r="B11" s="123" t="s">
        <v>112</v>
      </c>
      <c r="C11" s="124" t="s">
        <v>113</v>
      </c>
      <c r="D11" s="124">
        <v>187200</v>
      </c>
      <c r="E11" s="125">
        <v>2803.2345013477088</v>
      </c>
    </row>
    <row r="12" spans="1:5" ht="30">
      <c r="A12" s="126"/>
      <c r="B12" s="123" t="s">
        <v>10</v>
      </c>
      <c r="C12" s="124" t="s">
        <v>114</v>
      </c>
      <c r="D12" s="124">
        <v>50400</v>
      </c>
      <c r="E12" s="125">
        <v>754.71698113207549</v>
      </c>
    </row>
    <row r="13" spans="1:5" ht="30">
      <c r="A13" s="126"/>
      <c r="B13" s="123" t="s">
        <v>115</v>
      </c>
      <c r="C13" s="124" t="s">
        <v>116</v>
      </c>
      <c r="D13" s="124">
        <v>57600</v>
      </c>
      <c r="E13" s="125">
        <v>862.53369272237194</v>
      </c>
    </row>
    <row r="14" spans="1:5" ht="30">
      <c r="A14" s="126"/>
      <c r="B14" s="123" t="s">
        <v>117</v>
      </c>
      <c r="C14" s="124" t="s">
        <v>118</v>
      </c>
      <c r="D14" s="124">
        <v>24000</v>
      </c>
      <c r="E14" s="125">
        <v>359.38903863432165</v>
      </c>
    </row>
    <row r="15" spans="1:5" ht="30">
      <c r="A15" s="126"/>
      <c r="B15" s="123" t="s">
        <v>119</v>
      </c>
      <c r="C15" s="124" t="s">
        <v>118</v>
      </c>
      <c r="D15" s="124">
        <v>24000</v>
      </c>
      <c r="E15" s="125">
        <v>359.38903863432165</v>
      </c>
    </row>
    <row r="16" spans="1:5" ht="15">
      <c r="A16" s="126"/>
      <c r="B16" s="123" t="s">
        <v>120</v>
      </c>
      <c r="C16" s="124" t="s">
        <v>121</v>
      </c>
      <c r="D16" s="124">
        <v>17400</v>
      </c>
      <c r="E16" s="125">
        <v>260.55705300988319</v>
      </c>
    </row>
    <row r="17" spans="1:5" ht="30">
      <c r="A17" s="126"/>
      <c r="B17" s="123" t="s">
        <v>122</v>
      </c>
      <c r="C17" s="124" t="s">
        <v>123</v>
      </c>
      <c r="D17" s="124">
        <v>71616</v>
      </c>
      <c r="E17" s="125">
        <v>1072.4168912848158</v>
      </c>
    </row>
    <row r="18" spans="1:5" ht="15">
      <c r="A18" s="126"/>
      <c r="B18" s="124" t="s">
        <v>124</v>
      </c>
      <c r="C18" s="124" t="s">
        <v>125</v>
      </c>
      <c r="D18" s="124">
        <v>18000</v>
      </c>
      <c r="E18" s="125">
        <v>269.54177897574124</v>
      </c>
    </row>
    <row r="19" spans="1:5" ht="30">
      <c r="A19" s="123" t="s">
        <v>126</v>
      </c>
      <c r="B19" s="123" t="s">
        <v>127</v>
      </c>
      <c r="C19" s="124" t="s">
        <v>128</v>
      </c>
      <c r="D19" s="124">
        <v>78000</v>
      </c>
      <c r="E19" s="125">
        <v>1168.0143755615454</v>
      </c>
    </row>
    <row r="20" spans="1:5" ht="30">
      <c r="A20" s="123" t="s">
        <v>129</v>
      </c>
      <c r="B20" s="123" t="s">
        <v>130</v>
      </c>
      <c r="C20" s="124" t="s">
        <v>131</v>
      </c>
      <c r="D20" s="124">
        <v>65000</v>
      </c>
      <c r="E20" s="125">
        <v>973.34531296795444</v>
      </c>
    </row>
    <row r="21" spans="1:5" ht="21" thickBot="1">
      <c r="A21" s="127" t="s">
        <v>5</v>
      </c>
      <c r="B21" s="127"/>
      <c r="C21" s="128"/>
      <c r="D21" s="129">
        <v>1497256</v>
      </c>
      <c r="E21" s="130">
        <v>22420.724767894579</v>
      </c>
    </row>
    <row r="22" spans="1:5" ht="15">
      <c r="C22" s="131" t="s">
        <v>132</v>
      </c>
      <c r="D22" s="132">
        <v>745000</v>
      </c>
    </row>
    <row r="23" spans="1:5" ht="15">
      <c r="C23" s="131" t="s">
        <v>133</v>
      </c>
      <c r="D23" s="133">
        <f>D21-D22</f>
        <v>752256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2017-2018 Funding</vt:lpstr>
      <vt:lpstr>2016-2017 Funding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2017-06-09T02:35:46Z</dcterms:modified>
</cp:coreProperties>
</file>