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arl 25-26" sheetId="1" r:id="rId4"/>
  </sheets>
  <definedNames/>
  <calcPr/>
</workbook>
</file>

<file path=xl/sharedStrings.xml><?xml version="1.0" encoding="utf-8"?>
<sst xmlns="http://schemas.openxmlformats.org/spreadsheetml/2006/main" count="80" uniqueCount="75">
  <si>
    <t>#</t>
  </si>
  <si>
    <t>Work Description</t>
  </si>
  <si>
    <t>Cost Details</t>
  </si>
  <si>
    <t>Total Cost</t>
  </si>
  <si>
    <t>Asha staff honorariums</t>
  </si>
  <si>
    <t>Regular teachers at schools - 2</t>
  </si>
  <si>
    <t>Regular School teachers. 2 teachers. Salary + Conveyance + data plan, uniforms and deepavali bonus of about 15,000 per month
2*15000*12</t>
  </si>
  <si>
    <t>Karadi Path teachers - 6</t>
  </si>
  <si>
    <t>KaradiPath Teachers. 6 teachers. Salary + Conveyance + data plan + uniform + bonus of about 16000 per month
6*16000*12</t>
  </si>
  <si>
    <t>Computer teachers - 3</t>
  </si>
  <si>
    <t>Computer teachers. 3 teachers. Salary + Conveyance +data plan + bonus + uniform about 16,000 per month
3*16000*12</t>
  </si>
  <si>
    <t>Kindergarten/balwadi teachers - 4</t>
  </si>
  <si>
    <t>Average salary (8000) + data plan of Rs.300 for a total of Rs.8300 per month and festival bonus of Rs.7500.
Includes one new teacher
4*8300*12 + 4*7500</t>
  </si>
  <si>
    <t>Project Coordinator</t>
  </si>
  <si>
    <t>Includes salary, conveyance and mobile expenses - covered by Amazon</t>
  </si>
  <si>
    <t>Hardware Engineer</t>
  </si>
  <si>
    <t>Sub Total</t>
  </si>
  <si>
    <t>Educational and other requirements for schools</t>
  </si>
  <si>
    <t>Laptops for teachers
- 1 new teacher, 1 spare</t>
  </si>
  <si>
    <t>Laptop, bag and accessories for teachers (2 new computers). Replacement for existing ones.
40000*2</t>
  </si>
  <si>
    <t>Stationery items
- Long-size note for middle school
- Small-size note for primary school
- A4 sheet bundles
- Dictionaries (classes 4-8)</t>
  </si>
  <si>
    <t>Average of Rs.200 per child for 470 students
200*470</t>
  </si>
  <si>
    <t>Educational materials for teaching English, Maths and Science</t>
  </si>
  <si>
    <t>Educational Materials
- Educational kits 4,000 for English and 5,500 for Maths for two schools
- Supplemental kits 1,000 for both Maths and English for three schools
- Rs 1000 per computer teachers for kits to teach MES activities.</t>
  </si>
  <si>
    <t>Karadi Path kits for teachers</t>
  </si>
  <si>
    <t>Using the actuals as they are known by the time of the proposal. Kits for 6 KP teachers and 2 regular teachers (half) at Rs. 85000 per teacher
6 * 98500 + 2 * 98500/2</t>
  </si>
  <si>
    <t>Sports/games materials such as skipping ropes, chess boards, balls, etc</t>
  </si>
  <si>
    <t>Rs.2000 per school for all schools
2000*28</t>
  </si>
  <si>
    <t>Repair costs for computers (school and teacher computers)</t>
  </si>
  <si>
    <t>Rs.1400 per computer per year for 40 computers
1400*40</t>
  </si>
  <si>
    <t>New/replacement mats for students to sit</t>
  </si>
  <si>
    <t>150 mats at Rs.170 per mat</t>
  </si>
  <si>
    <t>Annual day expenses</t>
  </si>
  <si>
    <t>Rs.5000 per school for three schools
Rs.10000 per school for three schools
3*5000+3*10000</t>
  </si>
  <si>
    <t>Blackboard and scribble area painting</t>
  </si>
  <si>
    <t>Painting classroom blackboards and children wall scribble areas - including paint and labour
Rs.2500 per school for 15 small schools
Rs.5000 per school for 7 large schools
2500*15+5000*7</t>
  </si>
  <si>
    <t>Fans and bureau</t>
  </si>
  <si>
    <t>15 fans at Rs.4500 per fan+labour
3 bureaus for storage at Rs.12000
15*4500+3*12000</t>
  </si>
  <si>
    <t>Educational &amp; Other requirements for three Kindergarten/balwadis</t>
  </si>
  <si>
    <t>Stationery items
Drawing notes + crayons</t>
  </si>
  <si>
    <t>Rs.70 per child for 150 children</t>
  </si>
  <si>
    <t>Toys, charts, mats, books for teachers</t>
  </si>
  <si>
    <t>Rs.7000 per school for three schools</t>
  </si>
  <si>
    <t>Water bottle for balwadi children</t>
  </si>
  <si>
    <t>Rs.60 per child for 150 children</t>
  </si>
  <si>
    <t>Fans</t>
  </si>
  <si>
    <t>2 fans at Rs.4500</t>
  </si>
  <si>
    <t>Nutrition support in KGs - Koovachipatti &amp; Panneruthu</t>
  </si>
  <si>
    <t>Rs. 12 per child per day for 20 days per month on average</t>
  </si>
  <si>
    <t>Community Libraries (at Nagalapuram, Suriyaminikkan, Kayathar, Koovachipatti, Achankulam)</t>
  </si>
  <si>
    <t>Rent for the five libraries</t>
  </si>
  <si>
    <t>Rs.1000 on average per month for five libraries
5*1000*12</t>
  </si>
  <si>
    <t>Honorarium for five librarians (educated, preferably from the same village)</t>
  </si>
  <si>
    <t>Average of Rs.3000 per librarian + Rs.3000 as festival bonus + Rs.300 data plan for 5 librarians
5*3000*12 + 5*3000 + 5*300*12</t>
  </si>
  <si>
    <t>Books, magazines and newspapers for five libraries</t>
  </si>
  <si>
    <t>Newspaper subscriptions at Rs.600 per month per library and books for Rs.10000 per library
5*600*12 + 5*10000</t>
  </si>
  <si>
    <t xml:space="preserve">Lights and mats for all libraries </t>
  </si>
  <si>
    <t>25 mats and 10 lights
25*150+10*200</t>
  </si>
  <si>
    <t>Book shelves</t>
  </si>
  <si>
    <t>Book shelves for new library at Rs.5000 per shelf</t>
  </si>
  <si>
    <t>Miscellaneous expenses</t>
  </si>
  <si>
    <t>Volunteer/Interns - site visit, field trips</t>
  </si>
  <si>
    <t>Four trips a year at Rs.4000 per trip</t>
  </si>
  <si>
    <t>Asha office (Kayathar) - rent</t>
  </si>
  <si>
    <t>Rs.3000 rent per month and Rs.800 EB per two months – covered by Amazon
3000*12 + 800*6</t>
  </si>
  <si>
    <t>Teacher training expenses</t>
  </si>
  <si>
    <t>1. Monthly meeting - Conveyance and refreshments/food during teacher meetings in Kayathar for 12 months at Rs.5000 per month - half the cost met through Amazon
2. CS training - Travel, conveyance and food during trips to Chennai at Rs.4000 per head 
3. Trainers to Pearl - Two resources at Rs.10000 total twice a year
(5000*12)/2+3*4000+10000*2</t>
  </si>
  <si>
    <t>Assessment and evaluation of children: Printing papers, cost of  execution (stationery materials, conveyance, etc.), bonuses for teachers who do extra grading and data entry work, etc.</t>
  </si>
  <si>
    <t>Excursion for 19 staff + 6 RTC teachers</t>
  </si>
  <si>
    <t>Average of Rs.5000 per head
19*5000+6*5000</t>
  </si>
  <si>
    <t>Two bikes and one car maintenance</t>
  </si>
  <si>
    <t>Bike and car of the coordinator and one Asha bike
2*5000 + 10000</t>
  </si>
  <si>
    <t>Admin expenses</t>
  </si>
  <si>
    <t>Contingency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</si>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</sst>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1"/>
    </xf>
    <xf borderId="2" fillId="0" fontId="1" numFmtId="0" xfId="0" applyAlignment="1" applyBorder="1" applyFont="1">
      <alignment horizontal="left" readingOrder="0" shrinkToFit="0" vertical="bottom" wrapText="1"/>
    </xf>
    <xf borderId="3" fillId="0" fontId="2" numFmtId="0" xfId="0" applyBorder="1" applyFont="1"/>
    <xf borderId="4" fillId="0" fontId="2" numFmtId="0" xfId="0" applyBorder="1" applyFont="1"/>
    <xf borderId="1" fillId="0" fontId="3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horizontal="left" readingOrder="0" shrinkToFit="0" vertical="bottom" wrapText="1"/>
    </xf>
    <xf borderId="1" fillId="0" fontId="3" numFmtId="3" xfId="0" applyAlignment="1" applyBorder="1" applyFont="1" applyNumberFormat="1">
      <alignment horizontal="right" shrinkToFit="0" vertical="bottom" wrapText="1"/>
    </xf>
    <xf borderId="1" fillId="0" fontId="3" numFmtId="0" xfId="0" applyAlignment="1" applyBorder="1" applyFont="1">
      <alignment horizontal="center" readingOrder="0" shrinkToFit="0" vertical="bottom" wrapText="1"/>
    </xf>
    <xf borderId="1" fillId="0" fontId="3" numFmtId="0" xfId="0" applyAlignment="1" applyBorder="1" applyFont="1">
      <alignment horizontal="left" shrinkToFit="0" vertical="bottom" wrapText="1"/>
    </xf>
    <xf borderId="2" fillId="0" fontId="1" numFmtId="0" xfId="0" applyAlignment="1" applyBorder="1" applyFont="1">
      <alignment horizontal="left" shrinkToFit="0" vertical="bottom" wrapText="1"/>
    </xf>
    <xf borderId="1" fillId="0" fontId="1" numFmtId="3" xfId="0" applyAlignment="1" applyBorder="1" applyFont="1" applyNumberFormat="1">
      <alignment horizontal="right" shrinkToFit="0" vertical="bottom" wrapText="1"/>
    </xf>
    <xf borderId="5" fillId="0" fontId="3" numFmtId="0" xfId="0" applyAlignment="1" applyBorder="1" applyFont="1">
      <alignment horizontal="left" readingOrder="0" shrinkToFit="0" vertical="bottom" wrapText="1"/>
    </xf>
    <xf borderId="5" fillId="0" fontId="3" numFmtId="3" xfId="0" applyAlignment="1" applyBorder="1" applyFont="1" applyNumberFormat="1">
      <alignment horizontal="right" shrinkToFit="0" vertical="bottom" wrapText="1"/>
    </xf>
    <xf borderId="0" fillId="0" fontId="4" numFmtId="0" xfId="0" applyAlignment="1" applyFont="1">
      <alignment shrinkToFit="0" vertical="bottom" wrapText="0"/>
    </xf>
    <xf borderId="1" fillId="0" fontId="3" numFmtId="3" xfId="0" applyAlignment="1" applyBorder="1" applyFont="1" applyNumberFormat="1">
      <alignment horizontal="right" readingOrder="0" shrinkToFit="0" vertical="bottom" wrapText="1"/>
    </xf>
    <xf borderId="0" fillId="0" fontId="4" numFmtId="0" xfId="0" applyAlignment="1" applyFont="1">
      <alignment readingOrder="0" shrinkToFit="0" vertical="bottom" wrapText="0"/>
    </xf>
    <xf borderId="1" fillId="0" fontId="5" numFmtId="0" xfId="0" applyAlignment="1" applyBorder="1" applyFont="1">
      <alignment horizontal="left" shrinkToFit="0" vertical="bottom" wrapText="1"/>
    </xf>
    <xf borderId="2" fillId="0" fontId="1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4.25"/>
    <col customWidth="1" min="2" max="2" width="40.88"/>
    <col customWidth="1" min="3" max="3" width="49.5"/>
    <col customWidth="1" min="4" max="26" width="12.75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</row>
    <row r="2" ht="16.5" customHeight="1">
      <c r="A2" s="2" t="s">
        <v>4</v>
      </c>
      <c r="B2" s="3"/>
      <c r="C2" s="3"/>
      <c r="D2" s="4"/>
    </row>
    <row r="3" ht="12.75" customHeight="1">
      <c r="A3" s="5">
        <v>1.0</v>
      </c>
      <c r="B3" s="6" t="s">
        <v>5</v>
      </c>
      <c r="C3" s="6" t="s">
        <v>6</v>
      </c>
      <c r="D3" s="7">
        <f>2*15000*12</f>
        <v>360000</v>
      </c>
    </row>
    <row r="4" ht="12.75" customHeight="1">
      <c r="A4" s="8">
        <v>2.0</v>
      </c>
      <c r="B4" s="6" t="s">
        <v>7</v>
      </c>
      <c r="C4" s="6" t="s">
        <v>8</v>
      </c>
      <c r="D4" s="7">
        <f>6*16000*12</f>
        <v>1152000</v>
      </c>
    </row>
    <row r="5" ht="12.75" customHeight="1">
      <c r="A5" s="8">
        <v>3.0</v>
      </c>
      <c r="B5" s="6" t="s">
        <v>9</v>
      </c>
      <c r="C5" s="6" t="s">
        <v>10</v>
      </c>
      <c r="D5" s="7">
        <f>3*16000*12</f>
        <v>576000</v>
      </c>
    </row>
    <row r="6" ht="12.75" customHeight="1">
      <c r="A6" s="8">
        <v>4.0</v>
      </c>
      <c r="B6" s="6" t="s">
        <v>11</v>
      </c>
      <c r="C6" s="6" t="s">
        <v>12</v>
      </c>
      <c r="D6" s="7">
        <f>4*8300*12 + 4*7500</f>
        <v>428400</v>
      </c>
    </row>
    <row r="7" ht="12.75" customHeight="1">
      <c r="A7" s="5">
        <v>5.0</v>
      </c>
      <c r="B7" s="9" t="s">
        <v>13</v>
      </c>
      <c r="C7" s="6" t="s">
        <v>14</v>
      </c>
      <c r="D7" s="7">
        <v>0.0</v>
      </c>
    </row>
    <row r="8" ht="12.75" customHeight="1">
      <c r="A8" s="8">
        <v>6.0</v>
      </c>
      <c r="B8" s="9" t="s">
        <v>15</v>
      </c>
      <c r="C8" s="6" t="s">
        <v>14</v>
      </c>
      <c r="D8" s="7">
        <v>0.0</v>
      </c>
    </row>
    <row r="9" ht="16.5" customHeight="1">
      <c r="A9" s="10" t="s">
        <v>16</v>
      </c>
      <c r="B9" s="3"/>
      <c r="C9" s="4"/>
      <c r="D9" s="11">
        <f>SUM(D3:D8)</f>
        <v>2516400</v>
      </c>
    </row>
    <row r="10" ht="16.5" customHeight="1">
      <c r="A10" s="10" t="s">
        <v>17</v>
      </c>
      <c r="B10" s="3"/>
      <c r="C10" s="3"/>
      <c r="D10" s="4"/>
    </row>
    <row r="11" ht="12.75" customHeight="1">
      <c r="A11" s="8">
        <v>7.0</v>
      </c>
      <c r="B11" s="6" t="s">
        <v>18</v>
      </c>
      <c r="C11" s="6" t="s">
        <v>19</v>
      </c>
      <c r="D11" s="7">
        <f>40000*2</f>
        <v>80000</v>
      </c>
    </row>
    <row r="12" ht="12.75" customHeight="1">
      <c r="A12" s="8">
        <v>8.0</v>
      </c>
      <c r="B12" s="12" t="s">
        <v>20</v>
      </c>
      <c r="C12" s="12" t="s">
        <v>21</v>
      </c>
      <c r="D12" s="13">
        <f>200*470</f>
        <v>94000</v>
      </c>
      <c r="E12" s="14"/>
    </row>
    <row r="13" ht="12.75" customHeight="1">
      <c r="A13" s="5">
        <v>9.0</v>
      </c>
      <c r="B13" s="6" t="s">
        <v>22</v>
      </c>
      <c r="C13" s="6" t="s">
        <v>23</v>
      </c>
      <c r="D13" s="7">
        <f>2*(4000+5500)+3*(1000+1000)+14*1000</f>
        <v>39000</v>
      </c>
    </row>
    <row r="14" ht="12.75" customHeight="1">
      <c r="A14" s="5">
        <v>10.0</v>
      </c>
      <c r="B14" s="6" t="s">
        <v>24</v>
      </c>
      <c r="C14" s="6" t="s">
        <v>25</v>
      </c>
      <c r="D14" s="7">
        <f>6*98500 + 2*98500/2</f>
        <v>689500</v>
      </c>
    </row>
    <row r="15" ht="12.75" customHeight="1">
      <c r="A15" s="8">
        <v>11.0</v>
      </c>
      <c r="B15" s="9" t="s">
        <v>26</v>
      </c>
      <c r="C15" s="6" t="s">
        <v>27</v>
      </c>
      <c r="D15" s="7">
        <f>2000*28</f>
        <v>56000</v>
      </c>
    </row>
    <row r="16" ht="12.75" customHeight="1">
      <c r="A16" s="5">
        <v>12.0</v>
      </c>
      <c r="B16" s="9" t="s">
        <v>28</v>
      </c>
      <c r="C16" s="6" t="s">
        <v>29</v>
      </c>
      <c r="D16" s="7">
        <f>1400*40</f>
        <v>56000</v>
      </c>
    </row>
    <row r="17" ht="12.75" customHeight="1">
      <c r="A17" s="5">
        <v>13.0</v>
      </c>
      <c r="B17" s="9" t="s">
        <v>30</v>
      </c>
      <c r="C17" s="6" t="s">
        <v>31</v>
      </c>
      <c r="D17" s="7">
        <f>150*170</f>
        <v>25500</v>
      </c>
    </row>
    <row r="18" ht="12.75" customHeight="1">
      <c r="A18" s="5">
        <v>14.0</v>
      </c>
      <c r="B18" s="9" t="s">
        <v>32</v>
      </c>
      <c r="C18" s="6" t="s">
        <v>33</v>
      </c>
      <c r="D18" s="7">
        <f>3*5000+3*10000</f>
        <v>45000</v>
      </c>
      <c r="E18" s="14"/>
    </row>
    <row r="19" ht="12.75" customHeight="1">
      <c r="A19" s="5">
        <v>15.0</v>
      </c>
      <c r="B19" s="9" t="s">
        <v>34</v>
      </c>
      <c r="C19" s="6" t="s">
        <v>35</v>
      </c>
      <c r="D19" s="7">
        <f>2500*15+5000*7</f>
        <v>72500</v>
      </c>
    </row>
    <row r="20" ht="12.75" customHeight="1">
      <c r="A20" s="8">
        <v>16.0</v>
      </c>
      <c r="B20" s="9" t="s">
        <v>36</v>
      </c>
      <c r="C20" s="6" t="s">
        <v>37</v>
      </c>
      <c r="D20" s="7">
        <f>15*4500+3*12000</f>
        <v>103500</v>
      </c>
    </row>
    <row r="21" ht="16.5" customHeight="1">
      <c r="A21" s="10" t="s">
        <v>16</v>
      </c>
      <c r="B21" s="3"/>
      <c r="C21" s="4"/>
      <c r="D21" s="11">
        <f>SUM(D11:D20)</f>
        <v>1261000</v>
      </c>
    </row>
    <row r="22" ht="16.5" customHeight="1">
      <c r="A22" s="2" t="s">
        <v>38</v>
      </c>
      <c r="B22" s="3"/>
      <c r="C22" s="3"/>
      <c r="D22" s="4"/>
    </row>
    <row r="23" ht="12.75" customHeight="1">
      <c r="A23" s="8">
        <v>18.0</v>
      </c>
      <c r="B23" s="9" t="s">
        <v>39</v>
      </c>
      <c r="C23" s="6" t="s">
        <v>40</v>
      </c>
      <c r="D23" s="7">
        <f>70*150</f>
        <v>10500</v>
      </c>
    </row>
    <row r="24" ht="12.75" customHeight="1">
      <c r="A24" s="8">
        <v>19.0</v>
      </c>
      <c r="B24" s="9" t="s">
        <v>41</v>
      </c>
      <c r="C24" s="6" t="s">
        <v>42</v>
      </c>
      <c r="D24" s="7">
        <f>7000*3</f>
        <v>21000</v>
      </c>
    </row>
    <row r="25" ht="12.75" customHeight="1">
      <c r="A25" s="8">
        <v>20.0</v>
      </c>
      <c r="B25" s="9" t="s">
        <v>43</v>
      </c>
      <c r="C25" s="6" t="s">
        <v>44</v>
      </c>
      <c r="D25" s="7">
        <f>60*150</f>
        <v>9000</v>
      </c>
    </row>
    <row r="26" ht="12.75" customHeight="1">
      <c r="A26" s="8">
        <v>21.0</v>
      </c>
      <c r="B26" s="6" t="s">
        <v>45</v>
      </c>
      <c r="C26" s="6" t="s">
        <v>46</v>
      </c>
      <c r="D26" s="7">
        <f>2*4500</f>
        <v>9000</v>
      </c>
    </row>
    <row r="27" ht="12.75" customHeight="1">
      <c r="A27" s="8"/>
      <c r="B27" s="6" t="s">
        <v>47</v>
      </c>
      <c r="C27" s="6" t="s">
        <v>48</v>
      </c>
      <c r="D27" s="7">
        <f>100*12*20*12</f>
        <v>288000</v>
      </c>
    </row>
    <row r="28" ht="16.5" customHeight="1">
      <c r="A28" s="10" t="s">
        <v>16</v>
      </c>
      <c r="B28" s="3"/>
      <c r="C28" s="4"/>
      <c r="D28" s="11">
        <f>SUM(D23:D27)</f>
        <v>337500</v>
      </c>
    </row>
    <row r="29" ht="16.5" customHeight="1">
      <c r="A29" s="2" t="s">
        <v>49</v>
      </c>
      <c r="B29" s="3"/>
      <c r="C29" s="3"/>
      <c r="D29" s="4"/>
    </row>
    <row r="30" ht="12.75" customHeight="1">
      <c r="A30" s="8">
        <v>22.0</v>
      </c>
      <c r="B30" s="6" t="s">
        <v>50</v>
      </c>
      <c r="C30" s="6" t="s">
        <v>51</v>
      </c>
      <c r="D30" s="7">
        <f>5*1000*12</f>
        <v>60000</v>
      </c>
    </row>
    <row r="31" ht="12.75" customHeight="1">
      <c r="A31" s="8">
        <v>24.0</v>
      </c>
      <c r="B31" s="6" t="s">
        <v>52</v>
      </c>
      <c r="C31" s="6" t="s">
        <v>53</v>
      </c>
      <c r="D31" s="7">
        <f>5*3000*12 + 5*3000 + 5*300*12</f>
        <v>213000</v>
      </c>
    </row>
    <row r="32" ht="12.75" customHeight="1">
      <c r="A32" s="8">
        <v>25.0</v>
      </c>
      <c r="B32" s="6" t="s">
        <v>54</v>
      </c>
      <c r="C32" s="6" t="s">
        <v>55</v>
      </c>
      <c r="D32" s="7">
        <f>5*600*12 + 5*10000</f>
        <v>86000</v>
      </c>
    </row>
    <row r="33" ht="12.75" customHeight="1">
      <c r="A33" s="8">
        <v>26.0</v>
      </c>
      <c r="B33" s="6" t="s">
        <v>56</v>
      </c>
      <c r="C33" s="6" t="s">
        <v>57</v>
      </c>
      <c r="D33" s="7">
        <f>25*150+10*200</f>
        <v>5750</v>
      </c>
    </row>
    <row r="34" ht="12.75" customHeight="1">
      <c r="A34" s="8">
        <v>28.0</v>
      </c>
      <c r="B34" s="9" t="s">
        <v>58</v>
      </c>
      <c r="C34" s="6" t="s">
        <v>59</v>
      </c>
      <c r="D34" s="15">
        <f>2*5000</f>
        <v>10000</v>
      </c>
    </row>
    <row r="35" ht="15.0" customHeight="1">
      <c r="A35" s="10" t="s">
        <v>16</v>
      </c>
      <c r="B35" s="3"/>
      <c r="C35" s="4"/>
      <c r="D35" s="11">
        <f>SUM(D30:D34)</f>
        <v>374750</v>
      </c>
    </row>
    <row r="36" ht="16.5" customHeight="1">
      <c r="A36" s="10" t="s">
        <v>60</v>
      </c>
      <c r="B36" s="3"/>
      <c r="C36" s="3"/>
      <c r="D36" s="4"/>
    </row>
    <row r="37" ht="12.75" customHeight="1">
      <c r="A37" s="8">
        <v>30.0</v>
      </c>
      <c r="B37" s="9" t="s">
        <v>61</v>
      </c>
      <c r="C37" s="6" t="s">
        <v>62</v>
      </c>
      <c r="D37" s="7">
        <f>4*4000</f>
        <v>16000</v>
      </c>
    </row>
    <row r="38" ht="12.75" customHeight="1">
      <c r="A38" s="8">
        <v>31.0</v>
      </c>
      <c r="B38" s="9" t="s">
        <v>63</v>
      </c>
      <c r="C38" s="6" t="s">
        <v>64</v>
      </c>
      <c r="D38" s="7">
        <v>0.0</v>
      </c>
    </row>
    <row r="39" ht="12.75" customHeight="1">
      <c r="A39" s="8">
        <v>32.0</v>
      </c>
      <c r="B39" s="9" t="s">
        <v>65</v>
      </c>
      <c r="C39" s="6" t="s">
        <v>66</v>
      </c>
      <c r="D39" s="7">
        <f>(5000*12)/2+3*4000+10000*2</f>
        <v>62000</v>
      </c>
    </row>
    <row r="40" ht="12.75" customHeight="1">
      <c r="A40" s="8">
        <v>33.0</v>
      </c>
      <c r="B40" s="9" t="s">
        <v>67</v>
      </c>
      <c r="C40" s="9"/>
      <c r="D40" s="15">
        <v>30000.0</v>
      </c>
    </row>
    <row r="41" ht="12.75" customHeight="1">
      <c r="A41" s="8">
        <v>34.0</v>
      </c>
      <c r="B41" s="6" t="s">
        <v>68</v>
      </c>
      <c r="C41" s="6" t="s">
        <v>69</v>
      </c>
      <c r="D41" s="7">
        <f>25*5000</f>
        <v>125000</v>
      </c>
      <c r="E41" s="16"/>
    </row>
    <row r="42" ht="12.75" customHeight="1">
      <c r="A42" s="8">
        <v>35.0</v>
      </c>
      <c r="B42" s="6" t="s">
        <v>70</v>
      </c>
      <c r="C42" s="6" t="s">
        <v>71</v>
      </c>
      <c r="D42" s="15">
        <f>2*5000+10000</f>
        <v>20000</v>
      </c>
    </row>
    <row r="43" ht="12.75" customHeight="1">
      <c r="A43" s="8">
        <v>36.0</v>
      </c>
      <c r="B43" s="9" t="s">
        <v>72</v>
      </c>
      <c r="C43" s="17"/>
      <c r="D43" s="7">
        <v>20000.0</v>
      </c>
    </row>
    <row r="44" ht="12.75" customHeight="1">
      <c r="A44" s="8">
        <v>37.0</v>
      </c>
      <c r="B44" s="9" t="s">
        <v>73</v>
      </c>
      <c r="C44" s="17"/>
      <c r="D44" s="7">
        <v>20000.0</v>
      </c>
    </row>
    <row r="45" ht="16.5" customHeight="1">
      <c r="A45" s="18" t="s">
        <v>16</v>
      </c>
      <c r="B45" s="3"/>
      <c r="C45" s="4"/>
      <c r="D45" s="11">
        <f>SUM(D37:D44)</f>
        <v>293000</v>
      </c>
    </row>
    <row r="46" ht="16.5" customHeight="1">
      <c r="A46" s="18" t="s">
        <v>74</v>
      </c>
      <c r="B46" s="3"/>
      <c r="C46" s="4"/>
      <c r="D46" s="11">
        <f>D9+D21+D28+D35+D45</f>
        <v>4782650</v>
      </c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11">
    <mergeCell ref="A35:C35"/>
    <mergeCell ref="A36:D36"/>
    <mergeCell ref="A45:C45"/>
    <mergeCell ref="A46:C46"/>
    <mergeCell ref="A2:D2"/>
    <mergeCell ref="A9:C9"/>
    <mergeCell ref="A10:D10"/>
    <mergeCell ref="A21:C21"/>
    <mergeCell ref="A22:D22"/>
    <mergeCell ref="A28:C28"/>
    <mergeCell ref="A29:D29"/>
  </mergeCells>
  <printOptions/>
  <pageMargins bottom="0.747916666666667" footer="0.0" header="0.0" left="0.984027777777778" right="0.984027777777778" top="0.747916666666667"/>
  <pageSetup paperSize="9" orientation="landscape"/>
  <drawing r:id="rId1"/>
</worksheet>
</file>